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macbook/Desktop/Digital platform/"/>
    </mc:Choice>
  </mc:AlternateContent>
  <xr:revisionPtr revIDLastSave="0" documentId="13_ncr:1_{E351942C-E208-2E40-976D-D35E67356658}" xr6:coauthVersionLast="47" xr6:coauthVersionMax="47" xr10:uidLastSave="{00000000-0000-0000-0000-000000000000}"/>
  <bookViews>
    <workbookView xWindow="0" yWindow="0" windowWidth="32060" windowHeight="20040" tabRatio="827" xr2:uid="{00000000-000D-0000-FFFF-FFFF00000000}"/>
  </bookViews>
  <sheets>
    <sheet name="الجدو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50" i="1" s="1"/>
  <c r="F18" i="1"/>
  <c r="J54" i="1" l="1"/>
  <c r="I71" i="1" s="1"/>
  <c r="H80" i="1" s="1"/>
  <c r="I92" i="1" s="1"/>
  <c r="K54" i="1"/>
  <c r="J71" i="1" s="1"/>
  <c r="I80" i="1" s="1"/>
  <c r="J92" i="1" s="1"/>
  <c r="L54" i="1"/>
  <c r="K71" i="1" s="1"/>
  <c r="J80" i="1" s="1"/>
  <c r="K92" i="1" s="1"/>
  <c r="M54" i="1"/>
  <c r="L71" i="1" s="1"/>
  <c r="K80" i="1" s="1"/>
  <c r="L92" i="1" s="1"/>
  <c r="N54" i="1"/>
  <c r="M71" i="1" s="1"/>
  <c r="L80" i="1" s="1"/>
  <c r="M92" i="1" s="1"/>
  <c r="O54" i="1"/>
  <c r="N71" i="1" s="1"/>
  <c r="M80" i="1" s="1"/>
  <c r="N92" i="1" s="1"/>
  <c r="P54" i="1"/>
  <c r="O71" i="1" s="1"/>
  <c r="N80" i="1" s="1"/>
  <c r="O92" i="1" s="1"/>
  <c r="F33" i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F34" i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F35" i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F36" i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F37" i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F38" i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F39" i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F40" i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F41" i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F42" i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F43" i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F44" i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F45" i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F46" i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F47" i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F48" i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F49" i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E55" i="1"/>
  <c r="F55" i="1" s="1"/>
  <c r="F54" i="1"/>
  <c r="F62" i="1" s="1"/>
  <c r="G54" i="1"/>
  <c r="F71" i="1" s="1"/>
  <c r="E80" i="1" s="1"/>
  <c r="F92" i="1" s="1"/>
  <c r="H54" i="1"/>
  <c r="G71" i="1" s="1"/>
  <c r="F80" i="1" s="1"/>
  <c r="G92" i="1" s="1"/>
  <c r="I54" i="1"/>
  <c r="H71" i="1" s="1"/>
  <c r="G80" i="1" s="1"/>
  <c r="H92" i="1" s="1"/>
  <c r="E54" i="1"/>
  <c r="D71" i="1" s="1"/>
  <c r="C80" i="1" s="1"/>
  <c r="D92" i="1" s="1"/>
  <c r="F32" i="1"/>
  <c r="G32" i="1" s="1"/>
  <c r="D25" i="1"/>
  <c r="D26" i="1" s="1"/>
  <c r="F16" i="1"/>
  <c r="F17" i="1"/>
  <c r="F19" i="1"/>
  <c r="F20" i="1"/>
  <c r="F21" i="1"/>
  <c r="F22" i="1"/>
  <c r="F23" i="1"/>
  <c r="F24" i="1"/>
  <c r="F15" i="1"/>
  <c r="F25" i="1" l="1"/>
  <c r="E71" i="1"/>
  <c r="D80" i="1" s="1"/>
  <c r="E92" i="1" s="1"/>
  <c r="E62" i="1"/>
  <c r="I62" i="1"/>
  <c r="N62" i="1"/>
  <c r="J62" i="1"/>
  <c r="P62" i="1"/>
  <c r="L62" i="1"/>
  <c r="H62" i="1"/>
  <c r="M62" i="1"/>
  <c r="O62" i="1"/>
  <c r="K62" i="1"/>
  <c r="G62" i="1"/>
  <c r="H32" i="1"/>
  <c r="G50" i="1"/>
  <c r="D83" i="1" s="1"/>
  <c r="G55" i="1"/>
  <c r="F50" i="1"/>
  <c r="C83" i="1" s="1"/>
  <c r="H55" i="1" l="1"/>
  <c r="F63" i="1"/>
  <c r="F58" i="1"/>
  <c r="E63" i="1"/>
  <c r="E58" i="1"/>
  <c r="H50" i="1"/>
  <c r="E83" i="1" s="1"/>
  <c r="I32" i="1"/>
  <c r="J32" i="1" s="1"/>
  <c r="K32" i="1" s="1"/>
  <c r="L32" i="1" l="1"/>
  <c r="K50" i="1"/>
  <c r="G63" i="1"/>
  <c r="G58" i="1"/>
  <c r="I50" i="1"/>
  <c r="F83" i="1" s="1"/>
  <c r="J50" i="1"/>
  <c r="G83" i="1" s="1"/>
  <c r="I55" i="1"/>
  <c r="J55" i="1" s="1"/>
  <c r="K55" i="1" s="1"/>
  <c r="L55" i="1" s="1"/>
  <c r="M55" i="1" l="1"/>
  <c r="J63" i="1"/>
  <c r="J58" i="1"/>
  <c r="H83" i="1"/>
  <c r="M32" i="1"/>
  <c r="L50" i="1"/>
  <c r="H63" i="1"/>
  <c r="H58" i="1"/>
  <c r="I63" i="1"/>
  <c r="I58" i="1"/>
  <c r="N32" i="1" l="1"/>
  <c r="M50" i="1"/>
  <c r="K63" i="1"/>
  <c r="K58" i="1"/>
  <c r="I83" i="1"/>
  <c r="N55" i="1"/>
  <c r="O55" i="1" s="1"/>
  <c r="J83" i="1" l="1"/>
  <c r="L63" i="1"/>
  <c r="L58" i="1"/>
  <c r="P55" i="1"/>
  <c r="O32" i="1"/>
  <c r="N50" i="1"/>
  <c r="C85" i="1"/>
  <c r="D85" i="1" s="1"/>
  <c r="E64" i="1"/>
  <c r="D27" i="1"/>
  <c r="K83" i="1" l="1"/>
  <c r="M63" i="1"/>
  <c r="M58" i="1"/>
  <c r="P32" i="1"/>
  <c r="O50" i="1"/>
  <c r="F64" i="1"/>
  <c r="E65" i="1"/>
  <c r="E67" i="1" s="1"/>
  <c r="E56" i="1" s="1"/>
  <c r="E57" i="1" s="1"/>
  <c r="C75" i="1"/>
  <c r="C94" i="1"/>
  <c r="E85" i="1"/>
  <c r="F27" i="1"/>
  <c r="N63" i="1" l="1"/>
  <c r="N58" i="1"/>
  <c r="L83" i="1"/>
  <c r="Q32" i="1"/>
  <c r="Q50" i="1" s="1"/>
  <c r="P50" i="1"/>
  <c r="E59" i="1"/>
  <c r="D72" i="1" s="1"/>
  <c r="D75" i="1" s="1"/>
  <c r="C81" i="1"/>
  <c r="C87" i="1" s="1"/>
  <c r="D93" i="1" s="1"/>
  <c r="G64" i="1"/>
  <c r="F65" i="1"/>
  <c r="F67" i="1" s="1"/>
  <c r="F56" i="1" s="1"/>
  <c r="F57" i="1" s="1"/>
  <c r="F85" i="1"/>
  <c r="N83" i="1" l="1"/>
  <c r="P63" i="1"/>
  <c r="P58" i="1"/>
  <c r="O63" i="1"/>
  <c r="O58" i="1"/>
  <c r="M83" i="1"/>
  <c r="F59" i="1"/>
  <c r="E72" i="1" s="1"/>
  <c r="E75" i="1" s="1"/>
  <c r="D81" i="1"/>
  <c r="D87" i="1" s="1"/>
  <c r="E93" i="1" s="1"/>
  <c r="H64" i="1"/>
  <c r="G65" i="1"/>
  <c r="G67" i="1" s="1"/>
  <c r="G56" i="1" s="1"/>
  <c r="G57" i="1" s="1"/>
  <c r="G85" i="1"/>
  <c r="H85" i="1" s="1"/>
  <c r="I85" i="1" s="1"/>
  <c r="J85" i="1" s="1"/>
  <c r="K85" i="1" s="1"/>
  <c r="L85" i="1" s="1"/>
  <c r="M85" i="1" s="1"/>
  <c r="N85" i="1" s="1"/>
  <c r="G59" i="1" l="1"/>
  <c r="F72" i="1" s="1"/>
  <c r="F75" i="1" s="1"/>
  <c r="E81" i="1"/>
  <c r="E87" i="1" s="1"/>
  <c r="F93" i="1" s="1"/>
  <c r="I64" i="1"/>
  <c r="H65" i="1"/>
  <c r="H67" i="1" s="1"/>
  <c r="H56" i="1" s="1"/>
  <c r="H57" i="1" s="1"/>
  <c r="I65" i="1" l="1"/>
  <c r="I67" i="1" s="1"/>
  <c r="I56" i="1" s="1"/>
  <c r="I57" i="1" s="1"/>
  <c r="G81" i="1" s="1"/>
  <c r="G87" i="1" s="1"/>
  <c r="H93" i="1" s="1"/>
  <c r="J64" i="1"/>
  <c r="H59" i="1"/>
  <c r="G72" i="1" s="1"/>
  <c r="G75" i="1" s="1"/>
  <c r="F81" i="1"/>
  <c r="F87" i="1" s="1"/>
  <c r="G93" i="1" s="1"/>
  <c r="I59" i="1" l="1"/>
  <c r="H72" i="1" s="1"/>
  <c r="H75" i="1" s="1"/>
  <c r="K64" i="1"/>
  <c r="J65" i="1"/>
  <c r="J67" i="1" s="1"/>
  <c r="J56" i="1" s="1"/>
  <c r="J57" i="1" s="1"/>
  <c r="J59" i="1" l="1"/>
  <c r="I72" i="1" s="1"/>
  <c r="I75" i="1" s="1"/>
  <c r="H81" i="1"/>
  <c r="H87" i="1" s="1"/>
  <c r="I93" i="1" s="1"/>
  <c r="L64" i="1"/>
  <c r="K65" i="1"/>
  <c r="K67" i="1" s="1"/>
  <c r="K56" i="1" s="1"/>
  <c r="K57" i="1" s="1"/>
  <c r="M64" i="1" l="1"/>
  <c r="L65" i="1"/>
  <c r="L67" i="1" s="1"/>
  <c r="L56" i="1" s="1"/>
  <c r="L57" i="1" s="1"/>
  <c r="I81" i="1"/>
  <c r="I87" i="1" s="1"/>
  <c r="J93" i="1" s="1"/>
  <c r="K59" i="1"/>
  <c r="J72" i="1" s="1"/>
  <c r="J75" i="1" s="1"/>
  <c r="L59" i="1" l="1"/>
  <c r="K72" i="1" s="1"/>
  <c r="K75" i="1" s="1"/>
  <c r="J81" i="1"/>
  <c r="J87" i="1" s="1"/>
  <c r="K93" i="1" s="1"/>
  <c r="N64" i="1"/>
  <c r="M65" i="1"/>
  <c r="M67" i="1" s="1"/>
  <c r="M56" i="1" s="1"/>
  <c r="M57" i="1" s="1"/>
  <c r="M59" i="1" l="1"/>
  <c r="L72" i="1" s="1"/>
  <c r="L75" i="1" s="1"/>
  <c r="K81" i="1"/>
  <c r="K87" i="1" s="1"/>
  <c r="L93" i="1" s="1"/>
  <c r="O64" i="1"/>
  <c r="N65" i="1"/>
  <c r="N67" i="1" s="1"/>
  <c r="N56" i="1" s="1"/>
  <c r="N57" i="1" s="1"/>
  <c r="P64" i="1" l="1"/>
  <c r="P65" i="1" s="1"/>
  <c r="P67" i="1" s="1"/>
  <c r="P56" i="1" s="1"/>
  <c r="P57" i="1" s="1"/>
  <c r="O65" i="1"/>
  <c r="O67" i="1" s="1"/>
  <c r="O56" i="1" s="1"/>
  <c r="O57" i="1" s="1"/>
  <c r="L81" i="1"/>
  <c r="L87" i="1" s="1"/>
  <c r="M93" i="1" s="1"/>
  <c r="N59" i="1"/>
  <c r="M72" i="1" s="1"/>
  <c r="M75" i="1" s="1"/>
  <c r="O59" i="1" l="1"/>
  <c r="N72" i="1" s="1"/>
  <c r="N75" i="1" s="1"/>
  <c r="M81" i="1"/>
  <c r="M87" i="1" s="1"/>
  <c r="N93" i="1" s="1"/>
  <c r="N81" i="1"/>
  <c r="N87" i="1" s="1"/>
  <c r="O93" i="1" s="1"/>
  <c r="P59" i="1"/>
  <c r="O72" i="1" s="1"/>
  <c r="O75" i="1" s="1"/>
  <c r="C95" i="1" l="1"/>
  <c r="G94" i="1"/>
</calcChain>
</file>

<file path=xl/sharedStrings.xml><?xml version="1.0" encoding="utf-8"?>
<sst xmlns="http://schemas.openxmlformats.org/spreadsheetml/2006/main" count="98" uniqueCount="85">
  <si>
    <t xml:space="preserve"> </t>
  </si>
  <si>
    <t>الرقم</t>
  </si>
  <si>
    <t>البند</t>
  </si>
  <si>
    <t>التكاليف</t>
  </si>
  <si>
    <t>نسبة الاستهلاك</t>
  </si>
  <si>
    <t>قيمة الاستهلاك</t>
  </si>
  <si>
    <t xml:space="preserve">المجموع </t>
  </si>
  <si>
    <t xml:space="preserve"> احتياطي طواريء 5%</t>
  </si>
  <si>
    <t xml:space="preserve">المجموع شامل الاحتياطي </t>
  </si>
  <si>
    <t>البنود</t>
  </si>
  <si>
    <t>الكهرباء</t>
  </si>
  <si>
    <t>المصاريف التشغيلية</t>
  </si>
  <si>
    <t>الايرادات</t>
  </si>
  <si>
    <t>التدفقات النقدية</t>
  </si>
  <si>
    <t xml:space="preserve">مقياس الدخل </t>
  </si>
  <si>
    <t xml:space="preserve">الايرادات </t>
  </si>
  <si>
    <t>المصاريف</t>
  </si>
  <si>
    <t>الاستهلاكات</t>
  </si>
  <si>
    <t xml:space="preserve">صافي الدخل </t>
  </si>
  <si>
    <t xml:space="preserve">المؤشرات المالية </t>
  </si>
  <si>
    <t xml:space="preserve">العائد على الاستثمار </t>
  </si>
  <si>
    <t>المؤشر</t>
  </si>
  <si>
    <t xml:space="preserve">صافي القيمة الحالية </t>
  </si>
  <si>
    <t>معدل العائد الداخلي</t>
  </si>
  <si>
    <t xml:space="preserve">معدل الخصم </t>
  </si>
  <si>
    <t xml:space="preserve">الاستثمار </t>
  </si>
  <si>
    <t>ملاحظات</t>
  </si>
  <si>
    <t xml:space="preserve">دراسات الجدوى </t>
  </si>
  <si>
    <t>قوالب عظم</t>
  </si>
  <si>
    <t>قوالب سيليكون</t>
  </si>
  <si>
    <t>قوالب بلاستيك</t>
  </si>
  <si>
    <t>ميزان حرارة مجس/ Gun</t>
  </si>
  <si>
    <t>بلندر</t>
  </si>
  <si>
    <t>خلاط</t>
  </si>
  <si>
    <t>ثلاجة</t>
  </si>
  <si>
    <t>ميكرويف</t>
  </si>
  <si>
    <t>فرن</t>
  </si>
  <si>
    <t>سشوار</t>
  </si>
  <si>
    <t>الكحول</t>
  </si>
  <si>
    <t>ورق الزبدة</t>
  </si>
  <si>
    <t>أكياس كريما</t>
  </si>
  <si>
    <t>حشوات جاهزة</t>
  </si>
  <si>
    <t>زبدة الكاكاو</t>
  </si>
  <si>
    <t>فانيلا سائل</t>
  </si>
  <si>
    <t>الوان شوكولاتة</t>
  </si>
  <si>
    <t>ورق ترانسفر</t>
  </si>
  <si>
    <t>شفافيات A3</t>
  </si>
  <si>
    <t>علب شوكولاتة كرتون</t>
  </si>
  <si>
    <t>أوراق تغليف شوكولاتة</t>
  </si>
  <si>
    <t>محارم+ مماسح</t>
  </si>
  <si>
    <t>نكاشات اسنان</t>
  </si>
  <si>
    <t>سكر</t>
  </si>
  <si>
    <t>زيت نباتي</t>
  </si>
  <si>
    <t>الماء</t>
  </si>
  <si>
    <t xml:space="preserve">اجمالي المصاريف / كيلو </t>
  </si>
  <si>
    <t xml:space="preserve">حجم الانتاج الشهري </t>
  </si>
  <si>
    <t xml:space="preserve">معدل النمو الشهري </t>
  </si>
  <si>
    <t xml:space="preserve">سعر البيع </t>
  </si>
  <si>
    <t xml:space="preserve">عدد وحدات المبيعات </t>
  </si>
  <si>
    <t xml:space="preserve">البيان </t>
  </si>
  <si>
    <t xml:space="preserve">اجمالي الايرادات </t>
  </si>
  <si>
    <t xml:space="preserve">اجمالي المصاريف - تكاليف الانتاج </t>
  </si>
  <si>
    <t xml:space="preserve">صافي الربح </t>
  </si>
  <si>
    <t xml:space="preserve">السعر المناسب للبيع </t>
  </si>
  <si>
    <t xml:space="preserve">اجمالي التكاليف </t>
  </si>
  <si>
    <t>الاستهلاك</t>
  </si>
  <si>
    <t xml:space="preserve">نسبة الربح </t>
  </si>
  <si>
    <t xml:space="preserve"> التكاليف  مصاريف الانتاج </t>
  </si>
  <si>
    <t xml:space="preserve">التدفقات النقدية </t>
  </si>
  <si>
    <t>الشهر 1</t>
  </si>
  <si>
    <t>الشهر 2</t>
  </si>
  <si>
    <t>الشهر 3</t>
  </si>
  <si>
    <t>الشهر 4</t>
  </si>
  <si>
    <t>الشهر 5</t>
  </si>
  <si>
    <t>الشهر 6</t>
  </si>
  <si>
    <t>الشهر 7</t>
  </si>
  <si>
    <t>الشهر 8</t>
  </si>
  <si>
    <t>الشهر 9</t>
  </si>
  <si>
    <t>الشهر 10</t>
  </si>
  <si>
    <t>الشهر 11</t>
  </si>
  <si>
    <t>الشهر 12</t>
  </si>
  <si>
    <t>شهر  التاسيس - الاستثمار</t>
  </si>
  <si>
    <t xml:space="preserve">حجم الاستثمار - دولار </t>
  </si>
  <si>
    <t>شوكولاتة خام دارك - او حسب النوع</t>
  </si>
  <si>
    <t>دولار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</si>
</sst>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_);[Red]\(&quot;$&quot;#,##0.00\)"/>
    <numFmt numFmtId="165" formatCode="_(* #,##0_);_(* \(#,##0\);_(* &quot;-&quot;??_);_(@_)"/>
    <numFmt numFmtId="166" formatCode="_(* #,##0.0_);_(* \(#,##0.0\);_(* &quot;-&quot;??_);_(@_)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165" fontId="0" fillId="0" borderId="0" xfId="1" applyNumberFormat="1" applyFont="1"/>
    <xf numFmtId="165" fontId="0" fillId="0" borderId="1" xfId="1" applyNumberFormat="1" applyFont="1" applyBorder="1"/>
    <xf numFmtId="0" fontId="4" fillId="0" borderId="1" xfId="0" applyFont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4" fillId="3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3" fontId="3" fillId="2" borderId="1" xfId="0" applyNumberFormat="1" applyFont="1" applyFill="1" applyBorder="1" applyAlignment="1">
      <alignment vertical="center" wrapText="1" readingOrder="1"/>
    </xf>
    <xf numFmtId="0" fontId="0" fillId="0" borderId="1" xfId="0" applyBorder="1"/>
    <xf numFmtId="0" fontId="3" fillId="0" borderId="0" xfId="0" applyFont="1" applyAlignment="1">
      <alignment horizontal="left" vertical="center" indent="6" readingOrder="1"/>
    </xf>
    <xf numFmtId="0" fontId="0" fillId="0" borderId="2" xfId="0" applyBorder="1"/>
    <xf numFmtId="165" fontId="0" fillId="0" borderId="1" xfId="0" applyNumberFormat="1" applyBorder="1"/>
    <xf numFmtId="165" fontId="3" fillId="2" borderId="1" xfId="0" applyNumberFormat="1" applyFont="1" applyFill="1" applyBorder="1" applyAlignment="1">
      <alignment vertical="center" wrapText="1" readingOrder="1"/>
    </xf>
    <xf numFmtId="0" fontId="4" fillId="0" borderId="1" xfId="0" applyFont="1" applyBorder="1" applyAlignment="1">
      <alignment horizontal="right" vertical="center" wrapText="1" readingOrder="2"/>
    </xf>
    <xf numFmtId="0" fontId="2" fillId="2" borderId="1" xfId="0" applyFont="1" applyFill="1" applyBorder="1"/>
    <xf numFmtId="165" fontId="0" fillId="5" borderId="4" xfId="1" applyNumberFormat="1" applyFont="1" applyFill="1" applyBorder="1"/>
    <xf numFmtId="3" fontId="0" fillId="7" borderId="5" xfId="0" applyNumberFormat="1" applyFill="1" applyBorder="1"/>
    <xf numFmtId="0" fontId="0" fillId="7" borderId="8" xfId="0" applyFill="1" applyBorder="1"/>
    <xf numFmtId="0" fontId="0" fillId="6" borderId="8" xfId="0" applyFill="1" applyBorder="1"/>
    <xf numFmtId="0" fontId="0" fillId="2" borderId="8" xfId="0" applyFill="1" applyBorder="1"/>
    <xf numFmtId="3" fontId="0" fillId="6" borderId="8" xfId="0" applyNumberFormat="1" applyFill="1" applyBorder="1"/>
    <xf numFmtId="3" fontId="0" fillId="2" borderId="8" xfId="0" applyNumberFormat="1" applyFill="1" applyBorder="1"/>
    <xf numFmtId="0" fontId="2" fillId="9" borderId="1" xfId="0" applyFont="1" applyFill="1" applyBorder="1"/>
    <xf numFmtId="165" fontId="0" fillId="7" borderId="8" xfId="0" applyNumberFormat="1" applyFill="1" applyBorder="1"/>
    <xf numFmtId="0" fontId="6" fillId="9" borderId="1" xfId="0" applyFont="1" applyFill="1" applyBorder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6" fillId="9" borderId="4" xfId="0" applyFont="1" applyFill="1" applyBorder="1"/>
    <xf numFmtId="9" fontId="7" fillId="0" borderId="1" xfId="2" applyFont="1" applyBorder="1"/>
    <xf numFmtId="0" fontId="4" fillId="0" borderId="2" xfId="0" applyFont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left" vertical="center" wrapText="1" readingOrder="1"/>
    </xf>
    <xf numFmtId="0" fontId="2" fillId="9" borderId="4" xfId="0" applyFont="1" applyFill="1" applyBorder="1"/>
    <xf numFmtId="9" fontId="7" fillId="0" borderId="10" xfId="2" applyFont="1" applyBorder="1"/>
    <xf numFmtId="0" fontId="2" fillId="8" borderId="1" xfId="0" applyFont="1" applyFill="1" applyBorder="1"/>
    <xf numFmtId="165" fontId="0" fillId="9" borderId="1" xfId="0" applyNumberFormat="1" applyFill="1" applyBorder="1"/>
    <xf numFmtId="9" fontId="6" fillId="8" borderId="1" xfId="2" applyFont="1" applyFill="1" applyBorder="1"/>
    <xf numFmtId="0" fontId="0" fillId="9" borderId="3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" fillId="4" borderId="1" xfId="0" applyFont="1" applyFill="1" applyBorder="1" applyAlignment="1">
      <alignment vertical="center" wrapText="1" readingOrder="1"/>
    </xf>
    <xf numFmtId="0" fontId="0" fillId="0" borderId="9" xfId="0" applyBorder="1"/>
    <xf numFmtId="0" fontId="0" fillId="0" borderId="19" xfId="0" applyBorder="1"/>
    <xf numFmtId="0" fontId="0" fillId="0" borderId="10" xfId="0" applyBorder="1"/>
    <xf numFmtId="0" fontId="5" fillId="2" borderId="8" xfId="0" applyFont="1" applyFill="1" applyBorder="1"/>
    <xf numFmtId="165" fontId="2" fillId="9" borderId="6" xfId="1" applyNumberFormat="1" applyFont="1" applyFill="1" applyBorder="1"/>
    <xf numFmtId="3" fontId="0" fillId="0" borderId="0" xfId="0" applyNumberFormat="1"/>
    <xf numFmtId="3" fontId="2" fillId="11" borderId="4" xfId="0" applyNumberFormat="1" applyFont="1" applyFill="1" applyBorder="1"/>
    <xf numFmtId="165" fontId="0" fillId="0" borderId="3" xfId="1" applyNumberFormat="1" applyFont="1" applyBorder="1"/>
    <xf numFmtId="165" fontId="0" fillId="0" borderId="2" xfId="1" applyNumberFormat="1" applyFont="1" applyBorder="1"/>
    <xf numFmtId="165" fontId="0" fillId="11" borderId="4" xfId="1" applyNumberFormat="1" applyFont="1" applyFill="1" applyBorder="1"/>
    <xf numFmtId="0" fontId="9" fillId="2" borderId="9" xfId="0" applyFont="1" applyFill="1" applyBorder="1"/>
    <xf numFmtId="0" fontId="9" fillId="2" borderId="19" xfId="0" applyFont="1" applyFill="1" applyBorder="1"/>
    <xf numFmtId="165" fontId="0" fillId="2" borderId="3" xfId="1" applyNumberFormat="1" applyFont="1" applyFill="1" applyBorder="1"/>
    <xf numFmtId="3" fontId="0" fillId="0" borderId="9" xfId="0" applyNumberFormat="1" applyBorder="1"/>
    <xf numFmtId="3" fontId="0" fillId="0" borderId="19" xfId="0" applyNumberFormat="1" applyBorder="1"/>
    <xf numFmtId="165" fontId="2" fillId="11" borderId="8" xfId="1" applyNumberFormat="1" applyFont="1" applyFill="1" applyBorder="1"/>
    <xf numFmtId="3" fontId="2" fillId="2" borderId="11" xfId="0" applyNumberFormat="1" applyFont="1" applyFill="1" applyBorder="1"/>
    <xf numFmtId="3" fontId="2" fillId="2" borderId="4" xfId="0" applyNumberFormat="1" applyFont="1" applyFill="1" applyBorder="1"/>
    <xf numFmtId="0" fontId="8" fillId="12" borderId="1" xfId="0" applyFont="1" applyFill="1" applyBorder="1" applyAlignment="1">
      <alignment horizontal="center" wrapText="1"/>
    </xf>
    <xf numFmtId="166" fontId="0" fillId="12" borderId="0" xfId="1" applyNumberFormat="1" applyFont="1" applyFill="1"/>
    <xf numFmtId="0" fontId="0" fillId="12" borderId="0" xfId="0" applyFill="1"/>
    <xf numFmtId="0" fontId="8" fillId="12" borderId="3" xfId="0" applyFont="1" applyFill="1" applyBorder="1" applyAlignment="1">
      <alignment horizontal="center" wrapText="1"/>
    </xf>
    <xf numFmtId="9" fontId="0" fillId="12" borderId="0" xfId="2" applyFont="1" applyFill="1"/>
    <xf numFmtId="9" fontId="2" fillId="12" borderId="2" xfId="2" applyFont="1" applyFill="1" applyBorder="1" applyAlignment="1"/>
    <xf numFmtId="0" fontId="6" fillId="13" borderId="8" xfId="0" applyFont="1" applyFill="1" applyBorder="1"/>
    <xf numFmtId="3" fontId="6" fillId="13" borderId="8" xfId="0" applyNumberFormat="1" applyFont="1" applyFill="1" applyBorder="1"/>
    <xf numFmtId="9" fontId="3" fillId="12" borderId="1" xfId="2" applyFont="1" applyFill="1" applyBorder="1" applyAlignment="1">
      <alignment vertical="center" wrapText="1" readingOrder="1"/>
    </xf>
    <xf numFmtId="166" fontId="2" fillId="2" borderId="8" xfId="0" applyNumberFormat="1" applyFont="1" applyFill="1" applyBorder="1"/>
    <xf numFmtId="165" fontId="3" fillId="4" borderId="1" xfId="1" applyNumberFormat="1" applyFont="1" applyFill="1" applyBorder="1" applyAlignment="1">
      <alignment vertical="center" wrapText="1" readingOrder="1"/>
    </xf>
    <xf numFmtId="167" fontId="0" fillId="8" borderId="1" xfId="0" applyNumberFormat="1" applyFill="1" applyBorder="1"/>
    <xf numFmtId="165" fontId="2" fillId="11" borderId="4" xfId="1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11" borderId="4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164" fontId="7" fillId="8" borderId="9" xfId="0" applyNumberFormat="1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0" fillId="11" borderId="11" xfId="0" applyFill="1" applyBorder="1" applyAlignment="1">
      <alignment horizontal="right"/>
    </xf>
    <xf numFmtId="0" fontId="0" fillId="11" borderId="8" xfId="0" applyFill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0" xfId="0" applyAlignment="1">
      <alignment horizontal="right"/>
    </xf>
    <xf numFmtId="0" fontId="5" fillId="10" borderId="12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98"/>
  <sheetViews>
    <sheetView showGridLines="0" rightToLeft="1" tabSelected="1" zoomScaleNormal="100" workbookViewId="0">
      <selection activeCell="C95" sqref="C95"/>
    </sheetView>
  </sheetViews>
  <sheetFormatPr baseColWidth="10" defaultColWidth="8.83203125" defaultRowHeight="15" x14ac:dyDescent="0.2"/>
  <cols>
    <col min="2" max="2" width="23.1640625" customWidth="1"/>
    <col min="3" max="3" width="31.5" customWidth="1"/>
    <col min="4" max="4" width="29.83203125" customWidth="1"/>
    <col min="5" max="5" width="31.6640625" customWidth="1"/>
    <col min="6" max="6" width="17.6640625" bestFit="1" customWidth="1"/>
    <col min="7" max="7" width="26.83203125" customWidth="1"/>
    <col min="8" max="8" width="20.33203125" customWidth="1"/>
    <col min="9" max="9" width="11.33203125" bestFit="1" customWidth="1"/>
    <col min="10" max="10" width="22.5" customWidth="1"/>
    <col min="11" max="11" width="12.1640625" customWidth="1"/>
    <col min="12" max="12" width="16" customWidth="1"/>
    <col min="13" max="15" width="10" bestFit="1" customWidth="1"/>
    <col min="17" max="17" width="15.1640625" bestFit="1" customWidth="1"/>
  </cols>
  <sheetData>
    <row r="3" spans="2:10" x14ac:dyDescent="0.2">
      <c r="D3" s="96" t="s">
        <v>27</v>
      </c>
      <c r="E3" s="97"/>
      <c r="F3" s="97"/>
      <c r="G3" s="98"/>
    </row>
    <row r="4" spans="2:10" x14ac:dyDescent="0.2">
      <c r="D4" s="99"/>
      <c r="E4" s="100"/>
      <c r="F4" s="100"/>
      <c r="G4" s="101"/>
    </row>
    <row r="5" spans="2:10" x14ac:dyDescent="0.2">
      <c r="D5" s="99"/>
      <c r="E5" s="100"/>
      <c r="F5" s="100"/>
      <c r="G5" s="101"/>
    </row>
    <row r="6" spans="2:10" x14ac:dyDescent="0.2">
      <c r="D6" s="99"/>
      <c r="E6" s="100"/>
      <c r="F6" s="100"/>
      <c r="G6" s="101"/>
    </row>
    <row r="7" spans="2:10" x14ac:dyDescent="0.2">
      <c r="D7" s="99"/>
      <c r="E7" s="100"/>
      <c r="F7" s="100"/>
      <c r="G7" s="101"/>
    </row>
    <row r="8" spans="2:10" x14ac:dyDescent="0.2">
      <c r="D8" s="99"/>
      <c r="E8" s="100"/>
      <c r="F8" s="100"/>
      <c r="G8" s="101"/>
    </row>
    <row r="9" spans="2:10" x14ac:dyDescent="0.2">
      <c r="D9" s="99"/>
      <c r="E9" s="100"/>
      <c r="F9" s="100"/>
      <c r="G9" s="101"/>
    </row>
    <row r="10" spans="2:10" x14ac:dyDescent="0.2">
      <c r="D10" s="102"/>
      <c r="E10" s="103"/>
      <c r="F10" s="103"/>
      <c r="G10" s="104"/>
    </row>
    <row r="12" spans="2:10" ht="33.75" customHeight="1" thickBot="1" x14ac:dyDescent="0.4">
      <c r="B12" s="83" t="s">
        <v>82</v>
      </c>
      <c r="C12" s="83"/>
      <c r="D12" s="83"/>
      <c r="E12" s="83"/>
      <c r="F12" s="83"/>
      <c r="G12" s="83"/>
      <c r="H12" s="83"/>
      <c r="I12" s="83"/>
      <c r="J12" s="83"/>
    </row>
    <row r="13" spans="2:10" ht="16" thickTop="1" x14ac:dyDescent="0.2"/>
    <row r="14" spans="2:10" ht="17" x14ac:dyDescent="0.2">
      <c r="B14" s="4" t="s">
        <v>1</v>
      </c>
      <c r="C14" s="4" t="s">
        <v>2</v>
      </c>
      <c r="D14" s="4" t="s">
        <v>3</v>
      </c>
      <c r="E14" s="4" t="s">
        <v>4</v>
      </c>
      <c r="F14" s="4" t="s">
        <v>5</v>
      </c>
      <c r="G14" s="105" t="s">
        <v>26</v>
      </c>
      <c r="H14" s="105"/>
      <c r="I14" s="105"/>
      <c r="J14" s="105"/>
    </row>
    <row r="15" spans="2:10" ht="17" x14ac:dyDescent="0.2">
      <c r="B15" s="5">
        <v>1</v>
      </c>
      <c r="C15" s="60" t="s">
        <v>28</v>
      </c>
      <c r="D15" s="60">
        <v>20</v>
      </c>
      <c r="E15" s="68">
        <v>0.1</v>
      </c>
      <c r="F15" s="41">
        <f>D15*E15</f>
        <v>2</v>
      </c>
      <c r="G15" s="82"/>
      <c r="H15" s="82"/>
      <c r="I15" s="82"/>
      <c r="J15" s="82"/>
    </row>
    <row r="16" spans="2:10" ht="17" x14ac:dyDescent="0.2">
      <c r="B16" s="5">
        <v>2</v>
      </c>
      <c r="C16" s="60" t="s">
        <v>29</v>
      </c>
      <c r="D16" s="60">
        <v>10</v>
      </c>
      <c r="E16" s="68">
        <v>0.2</v>
      </c>
      <c r="F16" s="41">
        <f t="shared" ref="F16:F24" si="0">D16*E16</f>
        <v>2</v>
      </c>
      <c r="G16" s="82"/>
      <c r="H16" s="82"/>
      <c r="I16" s="82"/>
      <c r="J16" s="82"/>
    </row>
    <row r="17" spans="2:17" ht="17" x14ac:dyDescent="0.2">
      <c r="B17" s="5">
        <v>3</v>
      </c>
      <c r="C17" s="60" t="s">
        <v>30</v>
      </c>
      <c r="D17" s="60">
        <v>10</v>
      </c>
      <c r="E17" s="68">
        <v>0.3</v>
      </c>
      <c r="F17" s="41">
        <f t="shared" si="0"/>
        <v>3</v>
      </c>
      <c r="G17" s="82"/>
      <c r="H17" s="82"/>
      <c r="I17" s="82"/>
      <c r="J17" s="82"/>
    </row>
    <row r="18" spans="2:17" ht="17" x14ac:dyDescent="0.2">
      <c r="B18" s="5">
        <v>4</v>
      </c>
      <c r="C18" s="60" t="s">
        <v>31</v>
      </c>
      <c r="D18" s="60">
        <v>50</v>
      </c>
      <c r="E18" s="68">
        <v>0.2</v>
      </c>
      <c r="F18" s="41">
        <f t="shared" si="0"/>
        <v>10</v>
      </c>
      <c r="G18" s="82"/>
      <c r="H18" s="82"/>
      <c r="I18" s="82"/>
      <c r="J18" s="82"/>
    </row>
    <row r="19" spans="2:17" ht="17" x14ac:dyDescent="0.2">
      <c r="B19" s="5">
        <v>5</v>
      </c>
      <c r="C19" s="60" t="s">
        <v>32</v>
      </c>
      <c r="D19" s="60">
        <v>100</v>
      </c>
      <c r="E19" s="68">
        <v>0.15</v>
      </c>
      <c r="F19" s="41">
        <f t="shared" si="0"/>
        <v>15</v>
      </c>
      <c r="G19" s="82"/>
      <c r="H19" s="82"/>
      <c r="I19" s="82"/>
      <c r="J19" s="82"/>
    </row>
    <row r="20" spans="2:17" ht="17" x14ac:dyDescent="0.2">
      <c r="B20" s="5">
        <v>6</v>
      </c>
      <c r="C20" s="60" t="s">
        <v>33</v>
      </c>
      <c r="D20" s="60">
        <v>120</v>
      </c>
      <c r="E20" s="68">
        <v>0.3</v>
      </c>
      <c r="F20" s="41">
        <f t="shared" si="0"/>
        <v>36</v>
      </c>
      <c r="G20" s="82"/>
      <c r="H20" s="82"/>
      <c r="I20" s="82"/>
      <c r="J20" s="82"/>
    </row>
    <row r="21" spans="2:17" ht="17" x14ac:dyDescent="0.2">
      <c r="B21" s="5">
        <v>7</v>
      </c>
      <c r="C21" s="60" t="s">
        <v>34</v>
      </c>
      <c r="D21" s="60">
        <v>500</v>
      </c>
      <c r="E21" s="68">
        <v>0.05</v>
      </c>
      <c r="F21" s="41">
        <f t="shared" si="0"/>
        <v>25</v>
      </c>
      <c r="G21" s="42"/>
      <c r="H21" s="43"/>
      <c r="I21" s="43"/>
      <c r="J21" s="44"/>
    </row>
    <row r="22" spans="2:17" ht="17" x14ac:dyDescent="0.2">
      <c r="B22" s="5">
        <v>8</v>
      </c>
      <c r="C22" s="60" t="s">
        <v>35</v>
      </c>
      <c r="D22" s="60">
        <v>120</v>
      </c>
      <c r="E22" s="68">
        <v>0.1</v>
      </c>
      <c r="F22" s="41">
        <f t="shared" si="0"/>
        <v>12</v>
      </c>
      <c r="G22" s="82"/>
      <c r="H22" s="82"/>
      <c r="I22" s="82"/>
      <c r="J22" s="82"/>
    </row>
    <row r="23" spans="2:17" ht="17" x14ac:dyDescent="0.2">
      <c r="B23" s="5">
        <v>9</v>
      </c>
      <c r="C23" s="60" t="s">
        <v>36</v>
      </c>
      <c r="D23" s="60">
        <v>100</v>
      </c>
      <c r="E23" s="68">
        <v>0.2</v>
      </c>
      <c r="F23" s="41">
        <f t="shared" si="0"/>
        <v>20</v>
      </c>
      <c r="G23" s="82"/>
      <c r="H23" s="82"/>
      <c r="I23" s="82"/>
      <c r="J23" s="82"/>
    </row>
    <row r="24" spans="2:17" ht="17" x14ac:dyDescent="0.2">
      <c r="B24" s="5">
        <v>10</v>
      </c>
      <c r="C24" s="60" t="s">
        <v>37</v>
      </c>
      <c r="D24" s="60">
        <v>30</v>
      </c>
      <c r="E24" s="68">
        <v>0.1</v>
      </c>
      <c r="F24" s="41">
        <f t="shared" si="0"/>
        <v>3</v>
      </c>
      <c r="G24" s="82"/>
      <c r="H24" s="82"/>
      <c r="I24" s="82"/>
      <c r="J24" s="82"/>
    </row>
    <row r="25" spans="2:17" ht="17" x14ac:dyDescent="0.2">
      <c r="B25" s="4" t="s">
        <v>0</v>
      </c>
      <c r="C25" s="4" t="s">
        <v>6</v>
      </c>
      <c r="D25" s="7">
        <f>SUM(D15:D24)</f>
        <v>1060</v>
      </c>
      <c r="E25" s="7">
        <v>0</v>
      </c>
      <c r="F25" s="7">
        <f>SUM(F15:F24)</f>
        <v>128</v>
      </c>
      <c r="G25" s="82"/>
      <c r="H25" s="82"/>
      <c r="I25" s="82"/>
      <c r="J25" s="82"/>
    </row>
    <row r="26" spans="2:17" ht="17" x14ac:dyDescent="0.2">
      <c r="B26" s="5" t="s">
        <v>0</v>
      </c>
      <c r="C26" s="13" t="s">
        <v>7</v>
      </c>
      <c r="D26" s="70">
        <f>D25*E26</f>
        <v>106</v>
      </c>
      <c r="E26" s="64">
        <v>0.1</v>
      </c>
      <c r="F26" s="1" t="s">
        <v>0</v>
      </c>
    </row>
    <row r="27" spans="2:17" ht="17" x14ac:dyDescent="0.2">
      <c r="B27" s="6" t="s">
        <v>0</v>
      </c>
      <c r="C27" s="6" t="s">
        <v>8</v>
      </c>
      <c r="D27" s="12">
        <f>D25+D26</f>
        <v>1166</v>
      </c>
      <c r="F27" s="1">
        <f t="shared" ref="F27" si="1">D27*E27</f>
        <v>0</v>
      </c>
    </row>
    <row r="29" spans="2:17" ht="30" thickBot="1" x14ac:dyDescent="0.4">
      <c r="B29" s="83" t="s">
        <v>11</v>
      </c>
      <c r="C29" s="83"/>
      <c r="D29" s="45" t="s">
        <v>84</v>
      </c>
      <c r="E29" s="45"/>
      <c r="F29" s="85" t="s">
        <v>56</v>
      </c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2:17" ht="17" thickTop="1" x14ac:dyDescent="0.2">
      <c r="B30" s="9" t="s">
        <v>0</v>
      </c>
      <c r="G30" s="65">
        <v>0.01</v>
      </c>
      <c r="H30" s="65">
        <v>0.01</v>
      </c>
      <c r="I30" s="65">
        <v>0.01</v>
      </c>
      <c r="J30" s="65">
        <v>0.01</v>
      </c>
      <c r="K30" s="65">
        <v>0.01</v>
      </c>
      <c r="L30" s="65">
        <v>0.01</v>
      </c>
      <c r="M30" s="65">
        <v>0.01</v>
      </c>
      <c r="N30" s="65">
        <v>0.01</v>
      </c>
      <c r="O30" s="65">
        <v>0.01</v>
      </c>
      <c r="P30" s="65">
        <v>0.01</v>
      </c>
      <c r="Q30" s="65">
        <v>0.01</v>
      </c>
    </row>
    <row r="31" spans="2:17" ht="18" thickBot="1" x14ac:dyDescent="0.25">
      <c r="B31" s="31" t="s">
        <v>1</v>
      </c>
      <c r="C31" s="31" t="s">
        <v>9</v>
      </c>
      <c r="D31" s="31" t="s">
        <v>54</v>
      </c>
      <c r="E31" s="32" t="s">
        <v>55</v>
      </c>
      <c r="F31" s="33" t="s">
        <v>69</v>
      </c>
      <c r="G31" s="33" t="s">
        <v>70</v>
      </c>
      <c r="H31" s="33" t="s">
        <v>71</v>
      </c>
      <c r="I31" s="33" t="s">
        <v>72</v>
      </c>
      <c r="J31" s="33" t="s">
        <v>73</v>
      </c>
      <c r="K31" s="33" t="s">
        <v>74</v>
      </c>
      <c r="L31" s="33" t="s">
        <v>75</v>
      </c>
      <c r="M31" s="33" t="s">
        <v>76</v>
      </c>
      <c r="N31" s="33" t="s">
        <v>77</v>
      </c>
      <c r="O31" s="33" t="s">
        <v>78</v>
      </c>
      <c r="P31" s="33" t="s">
        <v>79</v>
      </c>
      <c r="Q31" s="33" t="s">
        <v>80</v>
      </c>
    </row>
    <row r="32" spans="2:17" ht="18" thickTop="1" x14ac:dyDescent="0.2">
      <c r="B32" s="30">
        <v>1</v>
      </c>
      <c r="C32" s="60" t="s">
        <v>38</v>
      </c>
      <c r="D32" s="61">
        <f>3/3.5</f>
        <v>0.8571428571428571</v>
      </c>
      <c r="E32" s="62">
        <v>20</v>
      </c>
      <c r="F32" s="46">
        <f>D32*E32</f>
        <v>17.142857142857142</v>
      </c>
      <c r="G32" s="46">
        <f t="shared" ref="G32:G49" si="2">F32*(1+$G$30)</f>
        <v>17.314285714285713</v>
      </c>
      <c r="H32" s="46">
        <f t="shared" ref="H32:H49" si="3">G32*(1+$H$30)</f>
        <v>17.48742857142857</v>
      </c>
      <c r="I32" s="46">
        <f t="shared" ref="I32:I49" si="4">H32*(1+$I$30)</f>
        <v>17.662302857142855</v>
      </c>
      <c r="J32" s="46">
        <f>I32*(1+J$30)</f>
        <v>17.838925885714282</v>
      </c>
      <c r="K32" s="46">
        <f t="shared" ref="K32:Q32" si="5">J32*(1+K$30)</f>
        <v>18.017315144571427</v>
      </c>
      <c r="L32" s="46">
        <f t="shared" si="5"/>
        <v>18.197488296017141</v>
      </c>
      <c r="M32" s="46">
        <f t="shared" si="5"/>
        <v>18.379463178977314</v>
      </c>
      <c r="N32" s="46">
        <f t="shared" si="5"/>
        <v>18.563257810767087</v>
      </c>
      <c r="O32" s="46">
        <f t="shared" si="5"/>
        <v>18.748890388874759</v>
      </c>
      <c r="P32" s="46">
        <f t="shared" si="5"/>
        <v>18.936379292763508</v>
      </c>
      <c r="Q32" s="46">
        <f t="shared" si="5"/>
        <v>19.125743085691145</v>
      </c>
    </row>
    <row r="33" spans="2:17" ht="17" x14ac:dyDescent="0.2">
      <c r="B33" s="3">
        <v>2</v>
      </c>
      <c r="C33" s="60" t="s">
        <v>39</v>
      </c>
      <c r="D33" s="61">
        <f>5/3.5</f>
        <v>1.4285714285714286</v>
      </c>
      <c r="E33" s="62">
        <f>E32</f>
        <v>20</v>
      </c>
      <c r="F33" s="46">
        <f t="shared" ref="F33:F49" si="6">D33*E33</f>
        <v>28.571428571428573</v>
      </c>
      <c r="G33" s="46">
        <f t="shared" si="2"/>
        <v>28.857142857142858</v>
      </c>
      <c r="H33" s="46">
        <f t="shared" si="3"/>
        <v>29.145714285714288</v>
      </c>
      <c r="I33" s="46">
        <f t="shared" si="4"/>
        <v>29.437171428571432</v>
      </c>
      <c r="J33" s="46">
        <f t="shared" ref="J33:Q33" si="7">I33*(1+J$30)</f>
        <v>29.731543142857145</v>
      </c>
      <c r="K33" s="46">
        <f t="shared" si="7"/>
        <v>30.028858574285717</v>
      </c>
      <c r="L33" s="46">
        <f t="shared" si="7"/>
        <v>30.329147160028576</v>
      </c>
      <c r="M33" s="46">
        <f t="shared" si="7"/>
        <v>30.632438631628862</v>
      </c>
      <c r="N33" s="46">
        <f t="shared" si="7"/>
        <v>30.938763017945149</v>
      </c>
      <c r="O33" s="46">
        <f t="shared" si="7"/>
        <v>31.2481506481246</v>
      </c>
      <c r="P33" s="46">
        <f t="shared" si="7"/>
        <v>31.560632154605845</v>
      </c>
      <c r="Q33" s="46">
        <f t="shared" si="7"/>
        <v>31.876238476151904</v>
      </c>
    </row>
    <row r="34" spans="2:17" ht="17" x14ac:dyDescent="0.2">
      <c r="B34" s="30">
        <v>3</v>
      </c>
      <c r="C34" s="60" t="s">
        <v>40</v>
      </c>
      <c r="D34" s="61">
        <f>4/3.5</f>
        <v>1.1428571428571428</v>
      </c>
      <c r="E34" s="62">
        <f>E33</f>
        <v>20</v>
      </c>
      <c r="F34" s="46">
        <f t="shared" si="6"/>
        <v>22.857142857142854</v>
      </c>
      <c r="G34" s="46">
        <f t="shared" si="2"/>
        <v>23.085714285714282</v>
      </c>
      <c r="H34" s="46">
        <f t="shared" si="3"/>
        <v>23.316571428571425</v>
      </c>
      <c r="I34" s="46">
        <f t="shared" si="4"/>
        <v>23.54973714285714</v>
      </c>
      <c r="J34" s="46">
        <f t="shared" ref="J34:Q34" si="8">I34*(1+J$30)</f>
        <v>23.785234514285712</v>
      </c>
      <c r="K34" s="46">
        <f t="shared" si="8"/>
        <v>24.02308685942857</v>
      </c>
      <c r="L34" s="46">
        <f t="shared" si="8"/>
        <v>24.263317728022855</v>
      </c>
      <c r="M34" s="46">
        <f t="shared" si="8"/>
        <v>24.505950905303084</v>
      </c>
      <c r="N34" s="46">
        <f t="shared" si="8"/>
        <v>24.751010414356116</v>
      </c>
      <c r="O34" s="46">
        <f t="shared" si="8"/>
        <v>24.998520518499678</v>
      </c>
      <c r="P34" s="46">
        <f t="shared" si="8"/>
        <v>25.248505723684676</v>
      </c>
      <c r="Q34" s="46">
        <f t="shared" si="8"/>
        <v>25.500990780921523</v>
      </c>
    </row>
    <row r="35" spans="2:17" ht="17" x14ac:dyDescent="0.2">
      <c r="B35" s="3">
        <v>4</v>
      </c>
      <c r="C35" s="60" t="s">
        <v>41</v>
      </c>
      <c r="D35" s="61">
        <f>10/3.5</f>
        <v>2.8571428571428572</v>
      </c>
      <c r="E35" s="62">
        <f t="shared" ref="E35:E49" si="9">E34</f>
        <v>20</v>
      </c>
      <c r="F35" s="46">
        <f t="shared" si="6"/>
        <v>57.142857142857146</v>
      </c>
      <c r="G35" s="46">
        <f t="shared" si="2"/>
        <v>57.714285714285715</v>
      </c>
      <c r="H35" s="46">
        <f t="shared" si="3"/>
        <v>58.291428571428575</v>
      </c>
      <c r="I35" s="46">
        <f t="shared" si="4"/>
        <v>58.874342857142864</v>
      </c>
      <c r="J35" s="46">
        <f t="shared" ref="J35:Q35" si="10">I35*(1+J$30)</f>
        <v>59.46308628571429</v>
      </c>
      <c r="K35" s="46">
        <f t="shared" si="10"/>
        <v>60.057717148571435</v>
      </c>
      <c r="L35" s="46">
        <f t="shared" si="10"/>
        <v>60.658294320057152</v>
      </c>
      <c r="M35" s="46">
        <f t="shared" si="10"/>
        <v>61.264877263257723</v>
      </c>
      <c r="N35" s="46">
        <f t="shared" si="10"/>
        <v>61.877526035890298</v>
      </c>
      <c r="O35" s="46">
        <f t="shared" si="10"/>
        <v>62.4963012962492</v>
      </c>
      <c r="P35" s="46">
        <f t="shared" si="10"/>
        <v>63.121264309211689</v>
      </c>
      <c r="Q35" s="46">
        <f t="shared" si="10"/>
        <v>63.752476952303809</v>
      </c>
    </row>
    <row r="36" spans="2:17" ht="17" x14ac:dyDescent="0.2">
      <c r="B36" s="30">
        <v>5</v>
      </c>
      <c r="C36" s="60" t="s">
        <v>83</v>
      </c>
      <c r="D36" s="61">
        <f>35/3.5</f>
        <v>10</v>
      </c>
      <c r="E36" s="62">
        <f t="shared" si="9"/>
        <v>20</v>
      </c>
      <c r="F36" s="46">
        <f t="shared" si="6"/>
        <v>200</v>
      </c>
      <c r="G36" s="46">
        <f t="shared" si="2"/>
        <v>202</v>
      </c>
      <c r="H36" s="46">
        <f t="shared" si="3"/>
        <v>204.02</v>
      </c>
      <c r="I36" s="46">
        <f t="shared" si="4"/>
        <v>206.06020000000001</v>
      </c>
      <c r="J36" s="46">
        <f t="shared" ref="J36:Q36" si="11">I36*(1+J$30)</f>
        <v>208.120802</v>
      </c>
      <c r="K36" s="46">
        <f t="shared" si="11"/>
        <v>210.20201001999999</v>
      </c>
      <c r="L36" s="46">
        <f t="shared" si="11"/>
        <v>212.3040301202</v>
      </c>
      <c r="M36" s="46">
        <f t="shared" si="11"/>
        <v>214.42707042140199</v>
      </c>
      <c r="N36" s="46">
        <f t="shared" si="11"/>
        <v>216.57134112561602</v>
      </c>
      <c r="O36" s="46">
        <f t="shared" si="11"/>
        <v>218.73705453687217</v>
      </c>
      <c r="P36" s="46">
        <f t="shared" si="11"/>
        <v>220.9244250822409</v>
      </c>
      <c r="Q36" s="46">
        <f t="shared" si="11"/>
        <v>223.13366933306332</v>
      </c>
    </row>
    <row r="37" spans="2:17" ht="17" x14ac:dyDescent="0.2">
      <c r="B37" s="3">
        <v>6</v>
      </c>
      <c r="C37" s="60" t="s">
        <v>42</v>
      </c>
      <c r="D37" s="61">
        <f>10/3.5</f>
        <v>2.8571428571428572</v>
      </c>
      <c r="E37" s="62">
        <f t="shared" si="9"/>
        <v>20</v>
      </c>
      <c r="F37" s="46">
        <f t="shared" si="6"/>
        <v>57.142857142857146</v>
      </c>
      <c r="G37" s="46">
        <f t="shared" si="2"/>
        <v>57.714285714285715</v>
      </c>
      <c r="H37" s="46">
        <f t="shared" si="3"/>
        <v>58.291428571428575</v>
      </c>
      <c r="I37" s="46">
        <f t="shared" si="4"/>
        <v>58.874342857142864</v>
      </c>
      <c r="J37" s="46">
        <f t="shared" ref="J37:Q37" si="12">I37*(1+J$30)</f>
        <v>59.46308628571429</v>
      </c>
      <c r="K37" s="46">
        <f t="shared" si="12"/>
        <v>60.057717148571435</v>
      </c>
      <c r="L37" s="46">
        <f t="shared" si="12"/>
        <v>60.658294320057152</v>
      </c>
      <c r="M37" s="46">
        <f t="shared" si="12"/>
        <v>61.264877263257723</v>
      </c>
      <c r="N37" s="46">
        <f t="shared" si="12"/>
        <v>61.877526035890298</v>
      </c>
      <c r="O37" s="46">
        <f t="shared" si="12"/>
        <v>62.4963012962492</v>
      </c>
      <c r="P37" s="46">
        <f t="shared" si="12"/>
        <v>63.121264309211689</v>
      </c>
      <c r="Q37" s="46">
        <f t="shared" si="12"/>
        <v>63.752476952303809</v>
      </c>
    </row>
    <row r="38" spans="2:17" ht="17" x14ac:dyDescent="0.2">
      <c r="B38" s="30">
        <v>7</v>
      </c>
      <c r="C38" s="60" t="s">
        <v>43</v>
      </c>
      <c r="D38" s="61">
        <f>2/3.5</f>
        <v>0.5714285714285714</v>
      </c>
      <c r="E38" s="62">
        <f t="shared" si="9"/>
        <v>20</v>
      </c>
      <c r="F38" s="46">
        <f t="shared" si="6"/>
        <v>11.428571428571427</v>
      </c>
      <c r="G38" s="46">
        <f t="shared" si="2"/>
        <v>11.542857142857141</v>
      </c>
      <c r="H38" s="46">
        <f t="shared" si="3"/>
        <v>11.658285714285713</v>
      </c>
      <c r="I38" s="46">
        <f t="shared" si="4"/>
        <v>11.77486857142857</v>
      </c>
      <c r="J38" s="46">
        <f t="shared" ref="J38:Q38" si="13">I38*(1+J$30)</f>
        <v>11.892617257142856</v>
      </c>
      <c r="K38" s="46">
        <f t="shared" si="13"/>
        <v>12.011543429714285</v>
      </c>
      <c r="L38" s="46">
        <f t="shared" si="13"/>
        <v>12.131658864011428</v>
      </c>
      <c r="M38" s="46">
        <f t="shared" si="13"/>
        <v>12.252975452651542</v>
      </c>
      <c r="N38" s="46">
        <f t="shared" si="13"/>
        <v>12.375505207178058</v>
      </c>
      <c r="O38" s="46">
        <f t="shared" si="13"/>
        <v>12.499260259249839</v>
      </c>
      <c r="P38" s="46">
        <f t="shared" si="13"/>
        <v>12.624252861842338</v>
      </c>
      <c r="Q38" s="46">
        <f t="shared" si="13"/>
        <v>12.750495390460761</v>
      </c>
    </row>
    <row r="39" spans="2:17" ht="17" x14ac:dyDescent="0.2">
      <c r="B39" s="3">
        <v>8</v>
      </c>
      <c r="C39" s="60" t="s">
        <v>44</v>
      </c>
      <c r="D39" s="61">
        <f>5/3.5</f>
        <v>1.4285714285714286</v>
      </c>
      <c r="E39" s="62">
        <f t="shared" si="9"/>
        <v>20</v>
      </c>
      <c r="F39" s="46">
        <f t="shared" si="6"/>
        <v>28.571428571428573</v>
      </c>
      <c r="G39" s="46">
        <f t="shared" si="2"/>
        <v>28.857142857142858</v>
      </c>
      <c r="H39" s="46">
        <f t="shared" si="3"/>
        <v>29.145714285714288</v>
      </c>
      <c r="I39" s="46">
        <f t="shared" si="4"/>
        <v>29.437171428571432</v>
      </c>
      <c r="J39" s="46">
        <f t="shared" ref="J39:Q39" si="14">I39*(1+J$30)</f>
        <v>29.731543142857145</v>
      </c>
      <c r="K39" s="46">
        <f t="shared" si="14"/>
        <v>30.028858574285717</v>
      </c>
      <c r="L39" s="46">
        <f t="shared" si="14"/>
        <v>30.329147160028576</v>
      </c>
      <c r="M39" s="46">
        <f t="shared" si="14"/>
        <v>30.632438631628862</v>
      </c>
      <c r="N39" s="46">
        <f t="shared" si="14"/>
        <v>30.938763017945149</v>
      </c>
      <c r="O39" s="46">
        <f t="shared" si="14"/>
        <v>31.2481506481246</v>
      </c>
      <c r="P39" s="46">
        <f t="shared" si="14"/>
        <v>31.560632154605845</v>
      </c>
      <c r="Q39" s="46">
        <f t="shared" si="14"/>
        <v>31.876238476151904</v>
      </c>
    </row>
    <row r="40" spans="2:17" ht="17" x14ac:dyDescent="0.2">
      <c r="B40" s="30">
        <v>9</v>
      </c>
      <c r="C40" s="60" t="s">
        <v>45</v>
      </c>
      <c r="D40" s="61">
        <f>4/3.5</f>
        <v>1.1428571428571428</v>
      </c>
      <c r="E40" s="62">
        <f t="shared" si="9"/>
        <v>20</v>
      </c>
      <c r="F40" s="46">
        <f t="shared" si="6"/>
        <v>22.857142857142854</v>
      </c>
      <c r="G40" s="46">
        <f t="shared" si="2"/>
        <v>23.085714285714282</v>
      </c>
      <c r="H40" s="46">
        <f t="shared" si="3"/>
        <v>23.316571428571425</v>
      </c>
      <c r="I40" s="46">
        <f t="shared" si="4"/>
        <v>23.54973714285714</v>
      </c>
      <c r="J40" s="46">
        <f t="shared" ref="J40:Q40" si="15">I40*(1+J$30)</f>
        <v>23.785234514285712</v>
      </c>
      <c r="K40" s="46">
        <f t="shared" si="15"/>
        <v>24.02308685942857</v>
      </c>
      <c r="L40" s="46">
        <f t="shared" si="15"/>
        <v>24.263317728022855</v>
      </c>
      <c r="M40" s="46">
        <f t="shared" si="15"/>
        <v>24.505950905303084</v>
      </c>
      <c r="N40" s="46">
        <f t="shared" si="15"/>
        <v>24.751010414356116</v>
      </c>
      <c r="O40" s="46">
        <f t="shared" si="15"/>
        <v>24.998520518499678</v>
      </c>
      <c r="P40" s="46">
        <f t="shared" si="15"/>
        <v>25.248505723684676</v>
      </c>
      <c r="Q40" s="46">
        <f t="shared" si="15"/>
        <v>25.500990780921523</v>
      </c>
    </row>
    <row r="41" spans="2:17" ht="17" x14ac:dyDescent="0.2">
      <c r="B41" s="3">
        <v>10</v>
      </c>
      <c r="C41" s="60" t="s">
        <v>46</v>
      </c>
      <c r="D41" s="61">
        <f>4/3.5</f>
        <v>1.1428571428571428</v>
      </c>
      <c r="E41" s="62">
        <f t="shared" si="9"/>
        <v>20</v>
      </c>
      <c r="F41" s="46">
        <f t="shared" si="6"/>
        <v>22.857142857142854</v>
      </c>
      <c r="G41" s="46">
        <f t="shared" si="2"/>
        <v>23.085714285714282</v>
      </c>
      <c r="H41" s="46">
        <f t="shared" si="3"/>
        <v>23.316571428571425</v>
      </c>
      <c r="I41" s="46">
        <f t="shared" si="4"/>
        <v>23.54973714285714</v>
      </c>
      <c r="J41" s="46">
        <f t="shared" ref="J41:Q41" si="16">I41*(1+J$30)</f>
        <v>23.785234514285712</v>
      </c>
      <c r="K41" s="46">
        <f t="shared" si="16"/>
        <v>24.02308685942857</v>
      </c>
      <c r="L41" s="46">
        <f t="shared" si="16"/>
        <v>24.263317728022855</v>
      </c>
      <c r="M41" s="46">
        <f t="shared" si="16"/>
        <v>24.505950905303084</v>
      </c>
      <c r="N41" s="46">
        <f t="shared" si="16"/>
        <v>24.751010414356116</v>
      </c>
      <c r="O41" s="46">
        <f t="shared" si="16"/>
        <v>24.998520518499678</v>
      </c>
      <c r="P41" s="46">
        <f t="shared" si="16"/>
        <v>25.248505723684676</v>
      </c>
      <c r="Q41" s="46">
        <f t="shared" si="16"/>
        <v>25.500990780921523</v>
      </c>
    </row>
    <row r="42" spans="2:17" ht="17" x14ac:dyDescent="0.2">
      <c r="B42" s="30">
        <v>11</v>
      </c>
      <c r="C42" s="60" t="s">
        <v>47</v>
      </c>
      <c r="D42" s="61">
        <f>2/3.5</f>
        <v>0.5714285714285714</v>
      </c>
      <c r="E42" s="62">
        <f t="shared" si="9"/>
        <v>20</v>
      </c>
      <c r="F42" s="46">
        <f t="shared" si="6"/>
        <v>11.428571428571427</v>
      </c>
      <c r="G42" s="46">
        <f t="shared" si="2"/>
        <v>11.542857142857141</v>
      </c>
      <c r="H42" s="46">
        <f t="shared" si="3"/>
        <v>11.658285714285713</v>
      </c>
      <c r="I42" s="46">
        <f t="shared" si="4"/>
        <v>11.77486857142857</v>
      </c>
      <c r="J42" s="46">
        <f t="shared" ref="J42:Q42" si="17">I42*(1+J$30)</f>
        <v>11.892617257142856</v>
      </c>
      <c r="K42" s="46">
        <f t="shared" si="17"/>
        <v>12.011543429714285</v>
      </c>
      <c r="L42" s="46">
        <f t="shared" si="17"/>
        <v>12.131658864011428</v>
      </c>
      <c r="M42" s="46">
        <f t="shared" si="17"/>
        <v>12.252975452651542</v>
      </c>
      <c r="N42" s="46">
        <f t="shared" si="17"/>
        <v>12.375505207178058</v>
      </c>
      <c r="O42" s="46">
        <f t="shared" si="17"/>
        <v>12.499260259249839</v>
      </c>
      <c r="P42" s="46">
        <f t="shared" si="17"/>
        <v>12.624252861842338</v>
      </c>
      <c r="Q42" s="46">
        <f t="shared" si="17"/>
        <v>12.750495390460761</v>
      </c>
    </row>
    <row r="43" spans="2:17" ht="17" x14ac:dyDescent="0.2">
      <c r="B43" s="3">
        <v>12</v>
      </c>
      <c r="C43" s="60" t="s">
        <v>48</v>
      </c>
      <c r="D43" s="61">
        <f>1/3.5</f>
        <v>0.2857142857142857</v>
      </c>
      <c r="E43" s="62">
        <f t="shared" si="9"/>
        <v>20</v>
      </c>
      <c r="F43" s="46">
        <f t="shared" si="6"/>
        <v>5.7142857142857135</v>
      </c>
      <c r="G43" s="46">
        <f t="shared" si="2"/>
        <v>5.7714285714285705</v>
      </c>
      <c r="H43" s="46">
        <f t="shared" si="3"/>
        <v>5.8291428571428563</v>
      </c>
      <c r="I43" s="46">
        <f t="shared" si="4"/>
        <v>5.887434285714285</v>
      </c>
      <c r="J43" s="46">
        <f t="shared" ref="J43:Q43" si="18">I43*(1+J$30)</f>
        <v>5.9463086285714279</v>
      </c>
      <c r="K43" s="46">
        <f t="shared" si="18"/>
        <v>6.0057717148571426</v>
      </c>
      <c r="L43" s="46">
        <f t="shared" si="18"/>
        <v>6.0658294320057138</v>
      </c>
      <c r="M43" s="46">
        <f t="shared" si="18"/>
        <v>6.1264877263257711</v>
      </c>
      <c r="N43" s="46">
        <f t="shared" si="18"/>
        <v>6.1877526035890291</v>
      </c>
      <c r="O43" s="46">
        <f t="shared" si="18"/>
        <v>6.2496301296249195</v>
      </c>
      <c r="P43" s="46">
        <f t="shared" si="18"/>
        <v>6.3121264309211691</v>
      </c>
      <c r="Q43" s="46">
        <f t="shared" si="18"/>
        <v>6.3752476952303807</v>
      </c>
    </row>
    <row r="44" spans="2:17" ht="17" x14ac:dyDescent="0.2">
      <c r="B44" s="30">
        <v>13</v>
      </c>
      <c r="C44" s="60" t="s">
        <v>49</v>
      </c>
      <c r="D44" s="61">
        <f>2/3.5</f>
        <v>0.5714285714285714</v>
      </c>
      <c r="E44" s="62">
        <f t="shared" si="9"/>
        <v>20</v>
      </c>
      <c r="F44" s="46">
        <f t="shared" si="6"/>
        <v>11.428571428571427</v>
      </c>
      <c r="G44" s="46">
        <f t="shared" si="2"/>
        <v>11.542857142857141</v>
      </c>
      <c r="H44" s="46">
        <f t="shared" si="3"/>
        <v>11.658285714285713</v>
      </c>
      <c r="I44" s="46">
        <f t="shared" si="4"/>
        <v>11.77486857142857</v>
      </c>
      <c r="J44" s="46">
        <f t="shared" ref="J44:Q44" si="19">I44*(1+J$30)</f>
        <v>11.892617257142856</v>
      </c>
      <c r="K44" s="46">
        <f t="shared" si="19"/>
        <v>12.011543429714285</v>
      </c>
      <c r="L44" s="46">
        <f t="shared" si="19"/>
        <v>12.131658864011428</v>
      </c>
      <c r="M44" s="46">
        <f t="shared" si="19"/>
        <v>12.252975452651542</v>
      </c>
      <c r="N44" s="46">
        <f t="shared" si="19"/>
        <v>12.375505207178058</v>
      </c>
      <c r="O44" s="46">
        <f t="shared" si="19"/>
        <v>12.499260259249839</v>
      </c>
      <c r="P44" s="46">
        <f t="shared" si="19"/>
        <v>12.624252861842338</v>
      </c>
      <c r="Q44" s="46">
        <f t="shared" si="19"/>
        <v>12.750495390460761</v>
      </c>
    </row>
    <row r="45" spans="2:17" ht="17" x14ac:dyDescent="0.2">
      <c r="B45" s="3">
        <v>14</v>
      </c>
      <c r="C45" s="60" t="s">
        <v>50</v>
      </c>
      <c r="D45" s="61">
        <f>3/3.5</f>
        <v>0.8571428571428571</v>
      </c>
      <c r="E45" s="62">
        <f t="shared" si="9"/>
        <v>20</v>
      </c>
      <c r="F45" s="46">
        <f t="shared" si="6"/>
        <v>17.142857142857142</v>
      </c>
      <c r="G45" s="46">
        <f t="shared" si="2"/>
        <v>17.314285714285713</v>
      </c>
      <c r="H45" s="46">
        <f t="shared" si="3"/>
        <v>17.48742857142857</v>
      </c>
      <c r="I45" s="46">
        <f t="shared" si="4"/>
        <v>17.662302857142855</v>
      </c>
      <c r="J45" s="46">
        <f t="shared" ref="J45:Q45" si="20">I45*(1+J$30)</f>
        <v>17.838925885714282</v>
      </c>
      <c r="K45" s="46">
        <f t="shared" si="20"/>
        <v>18.017315144571427</v>
      </c>
      <c r="L45" s="46">
        <f t="shared" si="20"/>
        <v>18.197488296017141</v>
      </c>
      <c r="M45" s="46">
        <f t="shared" si="20"/>
        <v>18.379463178977314</v>
      </c>
      <c r="N45" s="46">
        <f t="shared" si="20"/>
        <v>18.563257810767087</v>
      </c>
      <c r="O45" s="46">
        <f t="shared" si="20"/>
        <v>18.748890388874759</v>
      </c>
      <c r="P45" s="46">
        <f t="shared" si="20"/>
        <v>18.936379292763508</v>
      </c>
      <c r="Q45" s="46">
        <f t="shared" si="20"/>
        <v>19.125743085691145</v>
      </c>
    </row>
    <row r="46" spans="2:17" ht="17" x14ac:dyDescent="0.2">
      <c r="B46" s="30">
        <v>15</v>
      </c>
      <c r="C46" s="60" t="s">
        <v>51</v>
      </c>
      <c r="D46" s="61">
        <f>1/3.5</f>
        <v>0.2857142857142857</v>
      </c>
      <c r="E46" s="62">
        <f t="shared" si="9"/>
        <v>20</v>
      </c>
      <c r="F46" s="46">
        <f t="shared" si="6"/>
        <v>5.7142857142857135</v>
      </c>
      <c r="G46" s="46">
        <f t="shared" si="2"/>
        <v>5.7714285714285705</v>
      </c>
      <c r="H46" s="46">
        <f t="shared" si="3"/>
        <v>5.8291428571428563</v>
      </c>
      <c r="I46" s="46">
        <f t="shared" si="4"/>
        <v>5.887434285714285</v>
      </c>
      <c r="J46" s="46">
        <f t="shared" ref="J46:Q46" si="21">I46*(1+J$30)</f>
        <v>5.9463086285714279</v>
      </c>
      <c r="K46" s="46">
        <f t="shared" si="21"/>
        <v>6.0057717148571426</v>
      </c>
      <c r="L46" s="46">
        <f t="shared" si="21"/>
        <v>6.0658294320057138</v>
      </c>
      <c r="M46" s="46">
        <f t="shared" si="21"/>
        <v>6.1264877263257711</v>
      </c>
      <c r="N46" s="46">
        <f t="shared" si="21"/>
        <v>6.1877526035890291</v>
      </c>
      <c r="O46" s="46">
        <f t="shared" si="21"/>
        <v>6.2496301296249195</v>
      </c>
      <c r="P46" s="46">
        <f t="shared" si="21"/>
        <v>6.3121264309211691</v>
      </c>
      <c r="Q46" s="46">
        <f t="shared" si="21"/>
        <v>6.3752476952303807</v>
      </c>
    </row>
    <row r="47" spans="2:17" ht="17" x14ac:dyDescent="0.2">
      <c r="B47" s="3">
        <v>16</v>
      </c>
      <c r="C47" s="60" t="s">
        <v>52</v>
      </c>
      <c r="D47" s="61">
        <f>3/3.5</f>
        <v>0.8571428571428571</v>
      </c>
      <c r="E47" s="62">
        <f t="shared" si="9"/>
        <v>20</v>
      </c>
      <c r="F47" s="46">
        <f t="shared" si="6"/>
        <v>17.142857142857142</v>
      </c>
      <c r="G47" s="46">
        <f t="shared" si="2"/>
        <v>17.314285714285713</v>
      </c>
      <c r="H47" s="46">
        <f t="shared" si="3"/>
        <v>17.48742857142857</v>
      </c>
      <c r="I47" s="46">
        <f t="shared" si="4"/>
        <v>17.662302857142855</v>
      </c>
      <c r="J47" s="46">
        <f t="shared" ref="J47:Q47" si="22">I47*(1+J$30)</f>
        <v>17.838925885714282</v>
      </c>
      <c r="K47" s="46">
        <f t="shared" si="22"/>
        <v>18.017315144571427</v>
      </c>
      <c r="L47" s="46">
        <f t="shared" si="22"/>
        <v>18.197488296017141</v>
      </c>
      <c r="M47" s="46">
        <f t="shared" si="22"/>
        <v>18.379463178977314</v>
      </c>
      <c r="N47" s="46">
        <f t="shared" si="22"/>
        <v>18.563257810767087</v>
      </c>
      <c r="O47" s="46">
        <f t="shared" si="22"/>
        <v>18.748890388874759</v>
      </c>
      <c r="P47" s="46">
        <f t="shared" si="22"/>
        <v>18.936379292763508</v>
      </c>
      <c r="Q47" s="46">
        <f t="shared" si="22"/>
        <v>19.125743085691145</v>
      </c>
    </row>
    <row r="48" spans="2:17" ht="17" x14ac:dyDescent="0.2">
      <c r="B48" s="30">
        <v>17</v>
      </c>
      <c r="C48" s="60" t="s">
        <v>10</v>
      </c>
      <c r="D48" s="61">
        <f>2/3.5</f>
        <v>0.5714285714285714</v>
      </c>
      <c r="E48" s="62">
        <f t="shared" si="9"/>
        <v>20</v>
      </c>
      <c r="F48" s="46">
        <f t="shared" si="6"/>
        <v>11.428571428571427</v>
      </c>
      <c r="G48" s="46">
        <f t="shared" si="2"/>
        <v>11.542857142857141</v>
      </c>
      <c r="H48" s="46">
        <f t="shared" si="3"/>
        <v>11.658285714285713</v>
      </c>
      <c r="I48" s="46">
        <f t="shared" si="4"/>
        <v>11.77486857142857</v>
      </c>
      <c r="J48" s="46">
        <f t="shared" ref="J48:Q48" si="23">I48*(1+J$30)</f>
        <v>11.892617257142856</v>
      </c>
      <c r="K48" s="46">
        <f t="shared" si="23"/>
        <v>12.011543429714285</v>
      </c>
      <c r="L48" s="46">
        <f t="shared" si="23"/>
        <v>12.131658864011428</v>
      </c>
      <c r="M48" s="46">
        <f t="shared" si="23"/>
        <v>12.252975452651542</v>
      </c>
      <c r="N48" s="46">
        <f t="shared" si="23"/>
        <v>12.375505207178058</v>
      </c>
      <c r="O48" s="46">
        <f t="shared" si="23"/>
        <v>12.499260259249839</v>
      </c>
      <c r="P48" s="46">
        <f t="shared" si="23"/>
        <v>12.624252861842338</v>
      </c>
      <c r="Q48" s="46">
        <f t="shared" si="23"/>
        <v>12.750495390460761</v>
      </c>
    </row>
    <row r="49" spans="2:17" ht="17" x14ac:dyDescent="0.2">
      <c r="B49" s="3">
        <v>18</v>
      </c>
      <c r="C49" s="63" t="s">
        <v>53</v>
      </c>
      <c r="D49" s="61">
        <v>0.5</v>
      </c>
      <c r="E49" s="62">
        <f t="shared" si="9"/>
        <v>20</v>
      </c>
      <c r="F49" s="46">
        <f t="shared" si="6"/>
        <v>10</v>
      </c>
      <c r="G49" s="46">
        <f t="shared" si="2"/>
        <v>10.1</v>
      </c>
      <c r="H49" s="46">
        <f t="shared" si="3"/>
        <v>10.201000000000001</v>
      </c>
      <c r="I49" s="46">
        <f t="shared" si="4"/>
        <v>10.30301</v>
      </c>
      <c r="J49" s="46">
        <f t="shared" ref="J49:Q49" si="24">I49*(1+J$30)</f>
        <v>10.4060401</v>
      </c>
      <c r="K49" s="46">
        <f t="shared" si="24"/>
        <v>10.510100501</v>
      </c>
      <c r="L49" s="46">
        <f t="shared" si="24"/>
        <v>10.615201506010001</v>
      </c>
      <c r="M49" s="46">
        <f t="shared" si="24"/>
        <v>10.721353521070101</v>
      </c>
      <c r="N49" s="46">
        <f t="shared" si="24"/>
        <v>10.828567056280802</v>
      </c>
      <c r="O49" s="46">
        <f t="shared" si="24"/>
        <v>10.936852726843609</v>
      </c>
      <c r="P49" s="46">
        <f t="shared" si="24"/>
        <v>11.046221254112046</v>
      </c>
      <c r="Q49" s="46">
        <f t="shared" si="24"/>
        <v>11.156683466653167</v>
      </c>
    </row>
    <row r="50" spans="2:17" ht="16" thickBot="1" x14ac:dyDescent="0.25">
      <c r="B50" s="87" t="s">
        <v>6</v>
      </c>
      <c r="C50" s="87"/>
      <c r="D50" s="69">
        <f>SUM(D32:D49)</f>
        <v>27.928571428571431</v>
      </c>
      <c r="E50" s="58" t="s">
        <v>0</v>
      </c>
      <c r="F50" s="59">
        <f t="shared" ref="F50:Q50" si="25">SUM(F32:F49)</f>
        <v>558.57142857142856</v>
      </c>
      <c r="G50" s="59">
        <f t="shared" si="25"/>
        <v>564.15714285714273</v>
      </c>
      <c r="H50" s="59">
        <f t="shared" si="25"/>
        <v>569.79871428571448</v>
      </c>
      <c r="I50" s="59">
        <f t="shared" si="25"/>
        <v>575.49670142857144</v>
      </c>
      <c r="J50" s="59">
        <f t="shared" si="25"/>
        <v>581.25166844285718</v>
      </c>
      <c r="K50" s="59">
        <f t="shared" si="25"/>
        <v>587.06418512728567</v>
      </c>
      <c r="L50" s="59">
        <f t="shared" si="25"/>
        <v>592.93482697855859</v>
      </c>
      <c r="M50" s="59">
        <f t="shared" si="25"/>
        <v>598.86417524834417</v>
      </c>
      <c r="N50" s="59">
        <f t="shared" si="25"/>
        <v>604.85281700082783</v>
      </c>
      <c r="O50" s="59">
        <f t="shared" si="25"/>
        <v>610.90134517083595</v>
      </c>
      <c r="P50" s="59">
        <f t="shared" si="25"/>
        <v>617.01035862254435</v>
      </c>
      <c r="Q50" s="59">
        <f t="shared" si="25"/>
        <v>623.18046220876977</v>
      </c>
    </row>
    <row r="51" spans="2:17" ht="16" thickTop="1" x14ac:dyDescent="0.2"/>
    <row r="52" spans="2:17" ht="30" thickBot="1" x14ac:dyDescent="0.4">
      <c r="B52" s="83" t="s">
        <v>12</v>
      </c>
      <c r="C52" s="83"/>
      <c r="D52" s="83"/>
      <c r="E52" s="83"/>
      <c r="F52" s="83"/>
      <c r="G52" s="83"/>
      <c r="H52" s="83"/>
      <c r="I52" s="84"/>
    </row>
    <row r="53" spans="2:17" ht="16" thickTop="1" x14ac:dyDescent="0.2"/>
    <row r="54" spans="2:17" x14ac:dyDescent="0.2">
      <c r="B54" s="14" t="s">
        <v>1</v>
      </c>
      <c r="C54" s="88" t="s">
        <v>59</v>
      </c>
      <c r="D54" s="89"/>
      <c r="E54" s="22" t="str">
        <f t="shared" ref="E54:P54" si="26">F31</f>
        <v>الشهر 1</v>
      </c>
      <c r="F54" s="22" t="str">
        <f t="shared" si="26"/>
        <v>الشهر 2</v>
      </c>
      <c r="G54" s="22" t="str">
        <f t="shared" si="26"/>
        <v>الشهر 3</v>
      </c>
      <c r="H54" s="22" t="str">
        <f t="shared" si="26"/>
        <v>الشهر 4</v>
      </c>
      <c r="I54" s="22" t="str">
        <f t="shared" si="26"/>
        <v>الشهر 5</v>
      </c>
      <c r="J54" s="22" t="str">
        <f t="shared" si="26"/>
        <v>الشهر 6</v>
      </c>
      <c r="K54" s="22" t="str">
        <f t="shared" si="26"/>
        <v>الشهر 7</v>
      </c>
      <c r="L54" s="22" t="str">
        <f t="shared" si="26"/>
        <v>الشهر 8</v>
      </c>
      <c r="M54" s="22" t="str">
        <f t="shared" si="26"/>
        <v>الشهر 9</v>
      </c>
      <c r="N54" s="22" t="str">
        <f t="shared" si="26"/>
        <v>الشهر 10</v>
      </c>
      <c r="O54" s="22" t="str">
        <f t="shared" si="26"/>
        <v>الشهر 11</v>
      </c>
      <c r="P54" s="22" t="str">
        <f t="shared" si="26"/>
        <v>الشهر 12</v>
      </c>
    </row>
    <row r="55" spans="2:17" x14ac:dyDescent="0.2">
      <c r="B55" s="8" t="s">
        <v>0</v>
      </c>
      <c r="C55" s="90" t="s">
        <v>58</v>
      </c>
      <c r="D55" s="91"/>
      <c r="E55" s="54">
        <f>E32</f>
        <v>20</v>
      </c>
      <c r="F55" s="54">
        <f t="shared" ref="F55:P55" si="27">E55*(1+G30)</f>
        <v>20.2</v>
      </c>
      <c r="G55" s="54">
        <f t="shared" si="27"/>
        <v>20.402000000000001</v>
      </c>
      <c r="H55" s="54">
        <f t="shared" si="27"/>
        <v>20.606020000000001</v>
      </c>
      <c r="I55" s="54">
        <f t="shared" si="27"/>
        <v>20.8120802</v>
      </c>
      <c r="J55" s="54">
        <f t="shared" si="27"/>
        <v>21.020201002</v>
      </c>
      <c r="K55" s="54">
        <f t="shared" si="27"/>
        <v>21.230403012020002</v>
      </c>
      <c r="L55" s="54">
        <f t="shared" si="27"/>
        <v>21.442707042140203</v>
      </c>
      <c r="M55" s="54">
        <f t="shared" si="27"/>
        <v>21.657134112561604</v>
      </c>
      <c r="N55" s="54">
        <f t="shared" si="27"/>
        <v>21.873705453687219</v>
      </c>
      <c r="O55" s="54">
        <f t="shared" si="27"/>
        <v>22.092442508224092</v>
      </c>
      <c r="P55" s="54">
        <f t="shared" si="27"/>
        <v>22.313366933306334</v>
      </c>
    </row>
    <row r="56" spans="2:17" ht="16" thickBot="1" x14ac:dyDescent="0.25">
      <c r="B56" s="8"/>
      <c r="C56" s="92" t="s">
        <v>57</v>
      </c>
      <c r="D56" s="93"/>
      <c r="E56" s="51">
        <f>E67</f>
        <v>41.194285714285712</v>
      </c>
      <c r="F56" s="51">
        <f t="shared" ref="F56:I56" si="28">F67</f>
        <v>41.118246110325316</v>
      </c>
      <c r="G56" s="51">
        <f t="shared" si="28"/>
        <v>41.042959373730874</v>
      </c>
      <c r="H56" s="51">
        <f t="shared" si="28"/>
        <v>40.968418050370019</v>
      </c>
      <c r="I56" s="51">
        <f t="shared" si="28"/>
        <v>40.894614759913743</v>
      </c>
      <c r="J56" s="51">
        <f t="shared" ref="J56:P56" si="29">J67</f>
        <v>40.821542195105536</v>
      </c>
      <c r="K56" s="51">
        <f t="shared" si="29"/>
        <v>40.749193121038019</v>
      </c>
      <c r="L56" s="51">
        <f t="shared" si="29"/>
        <v>40.677560374436503</v>
      </c>
      <c r="M56" s="51">
        <f t="shared" si="29"/>
        <v>40.606636862949877</v>
      </c>
      <c r="N56" s="51">
        <f t="shared" si="29"/>
        <v>40.536415564448248</v>
      </c>
      <c r="O56" s="51">
        <f t="shared" si="29"/>
        <v>40.466889526327826</v>
      </c>
      <c r="P56" s="51">
        <f t="shared" si="29"/>
        <v>40.398051864822456</v>
      </c>
    </row>
    <row r="57" spans="2:17" ht="16" thickTop="1" x14ac:dyDescent="0.2">
      <c r="B57" s="8"/>
      <c r="C57" s="94" t="s">
        <v>60</v>
      </c>
      <c r="D57" s="95"/>
      <c r="E57" s="50">
        <f>E55*E56</f>
        <v>823.88571428571424</v>
      </c>
      <c r="F57" s="50">
        <f t="shared" ref="F57:I57" si="30">F55*F56</f>
        <v>830.5885714285713</v>
      </c>
      <c r="G57" s="50">
        <f t="shared" si="30"/>
        <v>837.35845714285733</v>
      </c>
      <c r="H57" s="50">
        <f t="shared" si="30"/>
        <v>844.19604171428568</v>
      </c>
      <c r="I57" s="50">
        <f t="shared" si="30"/>
        <v>851.10200213142855</v>
      </c>
      <c r="J57" s="50">
        <f t="shared" ref="J57" si="31">J55*J56</f>
        <v>858.07702215274264</v>
      </c>
      <c r="K57" s="50">
        <f t="shared" ref="K57" si="32">K55*K56</f>
        <v>865.12179237427029</v>
      </c>
      <c r="L57" s="50">
        <f t="shared" ref="L57" si="33">L55*L56</f>
        <v>872.23701029801282</v>
      </c>
      <c r="M57" s="50">
        <f t="shared" ref="M57" si="34">M55*M56</f>
        <v>879.42338040099332</v>
      </c>
      <c r="N57" s="50">
        <f t="shared" ref="N57" si="35">N55*N56</f>
        <v>886.68161420500314</v>
      </c>
      <c r="O57" s="50">
        <f t="shared" ref="O57" si="36">O55*O56</f>
        <v>894.01243034705317</v>
      </c>
      <c r="P57" s="50">
        <f t="shared" ref="P57" si="37">P55*P56</f>
        <v>901.41655465052372</v>
      </c>
    </row>
    <row r="58" spans="2:17" x14ac:dyDescent="0.2">
      <c r="B58" s="8"/>
      <c r="C58" s="94" t="s">
        <v>61</v>
      </c>
      <c r="D58" s="95"/>
      <c r="E58" s="49">
        <f>F50</f>
        <v>558.57142857142856</v>
      </c>
      <c r="F58" s="49">
        <f>G50</f>
        <v>564.15714285714273</v>
      </c>
      <c r="G58" s="49">
        <f>H50</f>
        <v>569.79871428571448</v>
      </c>
      <c r="H58" s="49">
        <f>I50</f>
        <v>575.49670142857144</v>
      </c>
      <c r="I58" s="49">
        <f>J50</f>
        <v>581.25166844285718</v>
      </c>
      <c r="J58" s="49">
        <f t="shared" ref="J58:P58" si="38">K50</f>
        <v>587.06418512728567</v>
      </c>
      <c r="K58" s="49">
        <f t="shared" si="38"/>
        <v>592.93482697855859</v>
      </c>
      <c r="L58" s="49">
        <f t="shared" si="38"/>
        <v>598.86417524834417</v>
      </c>
      <c r="M58" s="49">
        <f t="shared" si="38"/>
        <v>604.85281700082783</v>
      </c>
      <c r="N58" s="49">
        <f t="shared" si="38"/>
        <v>610.90134517083595</v>
      </c>
      <c r="O58" s="49">
        <f t="shared" si="38"/>
        <v>617.01035862254435</v>
      </c>
      <c r="P58" s="49">
        <f t="shared" si="38"/>
        <v>623.18046220876977</v>
      </c>
    </row>
    <row r="59" spans="2:17" ht="16" thickBot="1" x14ac:dyDescent="0.25">
      <c r="B59" s="8"/>
      <c r="C59" s="92" t="s">
        <v>62</v>
      </c>
      <c r="D59" s="93"/>
      <c r="E59" s="51">
        <f>E57-E58</f>
        <v>265.31428571428569</v>
      </c>
      <c r="F59" s="51">
        <f t="shared" ref="F59:I59" si="39">F57-F58</f>
        <v>266.43142857142857</v>
      </c>
      <c r="G59" s="51">
        <f t="shared" si="39"/>
        <v>267.55974285714285</v>
      </c>
      <c r="H59" s="51">
        <f t="shared" si="39"/>
        <v>268.69934028571424</v>
      </c>
      <c r="I59" s="51">
        <f t="shared" si="39"/>
        <v>269.85033368857137</v>
      </c>
      <c r="J59" s="51">
        <f t="shared" ref="J59" si="40">J57-J58</f>
        <v>271.01283702545697</v>
      </c>
      <c r="K59" s="51">
        <f t="shared" ref="K59" si="41">K57-K58</f>
        <v>272.1869653957117</v>
      </c>
      <c r="L59" s="51">
        <f t="shared" ref="L59" si="42">L57-L58</f>
        <v>273.37283504966865</v>
      </c>
      <c r="M59" s="51">
        <f t="shared" ref="M59" si="43">M57-M58</f>
        <v>274.5705634001655</v>
      </c>
      <c r="N59" s="51">
        <f t="shared" ref="N59" si="44">N57-N58</f>
        <v>275.78026903416719</v>
      </c>
      <c r="O59" s="51">
        <f t="shared" ref="O59" si="45">O57-O58</f>
        <v>277.00207172450882</v>
      </c>
      <c r="P59" s="51">
        <f t="shared" ref="P59" si="46">P57-P58</f>
        <v>278.23609244175395</v>
      </c>
    </row>
    <row r="60" spans="2:17" ht="16" thickTop="1" x14ac:dyDescent="0.2"/>
    <row r="62" spans="2:17" ht="21" x14ac:dyDescent="0.25">
      <c r="B62" s="52" t="s">
        <v>63</v>
      </c>
      <c r="C62" s="53"/>
      <c r="D62" s="53"/>
      <c r="E62" s="14" t="str">
        <f>E54</f>
        <v>الشهر 1</v>
      </c>
      <c r="F62" s="14" t="str">
        <f t="shared" ref="F62:P62" si="47">F54</f>
        <v>الشهر 2</v>
      </c>
      <c r="G62" s="14" t="str">
        <f t="shared" si="47"/>
        <v>الشهر 3</v>
      </c>
      <c r="H62" s="14" t="str">
        <f t="shared" si="47"/>
        <v>الشهر 4</v>
      </c>
      <c r="I62" s="14" t="str">
        <f t="shared" si="47"/>
        <v>الشهر 5</v>
      </c>
      <c r="J62" s="14" t="str">
        <f t="shared" si="47"/>
        <v>الشهر 6</v>
      </c>
      <c r="K62" s="14" t="str">
        <f t="shared" si="47"/>
        <v>الشهر 7</v>
      </c>
      <c r="L62" s="14" t="str">
        <f t="shared" si="47"/>
        <v>الشهر 8</v>
      </c>
      <c r="M62" s="14" t="str">
        <f t="shared" si="47"/>
        <v>الشهر 9</v>
      </c>
      <c r="N62" s="14" t="str">
        <f t="shared" si="47"/>
        <v>الشهر 10</v>
      </c>
      <c r="O62" s="14" t="str">
        <f t="shared" si="47"/>
        <v>الشهر 11</v>
      </c>
      <c r="P62" s="14" t="str">
        <f t="shared" si="47"/>
        <v>الشهر 12</v>
      </c>
    </row>
    <row r="63" spans="2:17" x14ac:dyDescent="0.2">
      <c r="B63" s="76" t="s">
        <v>67</v>
      </c>
      <c r="C63" s="76"/>
      <c r="D63" s="76"/>
      <c r="E63" s="55">
        <f>F50</f>
        <v>558.57142857142856</v>
      </c>
      <c r="F63" s="56">
        <f>G50</f>
        <v>564.15714285714273</v>
      </c>
      <c r="G63" s="56">
        <f>H50</f>
        <v>569.79871428571448</v>
      </c>
      <c r="H63" s="56">
        <f>I50</f>
        <v>575.49670142857144</v>
      </c>
      <c r="I63" s="56">
        <f>J50</f>
        <v>581.25166844285718</v>
      </c>
      <c r="J63" s="56">
        <f t="shared" ref="J63:P63" si="48">K50</f>
        <v>587.06418512728567</v>
      </c>
      <c r="K63" s="56">
        <f t="shared" si="48"/>
        <v>592.93482697855859</v>
      </c>
      <c r="L63" s="56">
        <f t="shared" si="48"/>
        <v>598.86417524834417</v>
      </c>
      <c r="M63" s="56">
        <f t="shared" si="48"/>
        <v>604.85281700082783</v>
      </c>
      <c r="N63" s="56">
        <f t="shared" si="48"/>
        <v>610.90134517083595</v>
      </c>
      <c r="O63" s="56">
        <f t="shared" si="48"/>
        <v>617.01035862254435</v>
      </c>
      <c r="P63" s="56">
        <f t="shared" si="48"/>
        <v>623.18046220876977</v>
      </c>
    </row>
    <row r="64" spans="2:17" x14ac:dyDescent="0.2">
      <c r="B64" s="77" t="s">
        <v>65</v>
      </c>
      <c r="C64" s="77"/>
      <c r="D64" s="77"/>
      <c r="E64" s="47">
        <f>F25</f>
        <v>128</v>
      </c>
      <c r="F64" s="47">
        <f>E64</f>
        <v>128</v>
      </c>
      <c r="G64" s="47">
        <f t="shared" ref="G64:I64" si="49">F64</f>
        <v>128</v>
      </c>
      <c r="H64" s="47">
        <f t="shared" si="49"/>
        <v>128</v>
      </c>
      <c r="I64" s="47">
        <f t="shared" si="49"/>
        <v>128</v>
      </c>
      <c r="J64" s="47">
        <f t="shared" ref="J64:P64" si="50">I64</f>
        <v>128</v>
      </c>
      <c r="K64" s="47">
        <f t="shared" si="50"/>
        <v>128</v>
      </c>
      <c r="L64" s="47">
        <f t="shared" si="50"/>
        <v>128</v>
      </c>
      <c r="M64" s="47">
        <f t="shared" si="50"/>
        <v>128</v>
      </c>
      <c r="N64" s="47">
        <f t="shared" si="50"/>
        <v>128</v>
      </c>
      <c r="O64" s="47">
        <f t="shared" si="50"/>
        <v>128</v>
      </c>
      <c r="P64" s="47">
        <f t="shared" si="50"/>
        <v>128</v>
      </c>
    </row>
    <row r="65" spans="2:16" ht="16" thickBot="1" x14ac:dyDescent="0.25">
      <c r="B65" s="78" t="s">
        <v>64</v>
      </c>
      <c r="C65" s="78"/>
      <c r="D65" s="78"/>
      <c r="E65" s="48">
        <f>E63+E64</f>
        <v>686.57142857142856</v>
      </c>
      <c r="F65" s="48">
        <f t="shared" ref="F65:I65" si="51">F63+F64</f>
        <v>692.15714285714273</v>
      </c>
      <c r="G65" s="48">
        <f t="shared" si="51"/>
        <v>697.79871428571448</v>
      </c>
      <c r="H65" s="48">
        <f t="shared" si="51"/>
        <v>703.49670142857144</v>
      </c>
      <c r="I65" s="48">
        <f t="shared" si="51"/>
        <v>709.25166844285718</v>
      </c>
      <c r="J65" s="48">
        <f t="shared" ref="J65" si="52">J63+J64</f>
        <v>715.06418512728567</v>
      </c>
      <c r="K65" s="48">
        <f t="shared" ref="K65" si="53">K63+K64</f>
        <v>720.93482697855859</v>
      </c>
      <c r="L65" s="48">
        <f t="shared" ref="L65" si="54">L63+L64</f>
        <v>726.86417524834417</v>
      </c>
      <c r="M65" s="48">
        <f t="shared" ref="M65" si="55">M63+M64</f>
        <v>732.85281700082783</v>
      </c>
      <c r="N65" s="48">
        <f t="shared" ref="N65" si="56">N63+N64</f>
        <v>738.90134517083595</v>
      </c>
      <c r="O65" s="48">
        <f t="shared" ref="O65" si="57">O63+O64</f>
        <v>745.01035862254435</v>
      </c>
      <c r="P65" s="48">
        <f t="shared" ref="P65" si="58">P63+P64</f>
        <v>751.18046220876977</v>
      </c>
    </row>
    <row r="66" spans="2:16" ht="16" thickTop="1" x14ac:dyDescent="0.2">
      <c r="B66" s="79" t="s">
        <v>66</v>
      </c>
      <c r="C66" s="79"/>
      <c r="D66" s="79"/>
      <c r="E66" s="64">
        <v>0.2</v>
      </c>
      <c r="F66" s="64">
        <v>0.2</v>
      </c>
      <c r="G66" s="64">
        <v>0.2</v>
      </c>
      <c r="H66" s="64">
        <v>0.2</v>
      </c>
      <c r="I66" s="64">
        <v>0.2</v>
      </c>
      <c r="J66" s="64">
        <v>0.2</v>
      </c>
      <c r="K66" s="64">
        <v>0.2</v>
      </c>
      <c r="L66" s="64">
        <v>0.2</v>
      </c>
      <c r="M66" s="64">
        <v>0.2</v>
      </c>
      <c r="N66" s="64">
        <v>0.2</v>
      </c>
      <c r="O66" s="64">
        <v>0.2</v>
      </c>
      <c r="P66" s="64">
        <v>0.2</v>
      </c>
    </row>
    <row r="67" spans="2:16" s="1" customFormat="1" ht="16" thickBot="1" x14ac:dyDescent="0.25">
      <c r="B67" s="72" t="s">
        <v>57</v>
      </c>
      <c r="C67" s="72"/>
      <c r="D67" s="72"/>
      <c r="E67" s="57">
        <f>E65*(1+E66)/E55</f>
        <v>41.194285714285712</v>
      </c>
      <c r="F67" s="57">
        <f>F65*(1+F66)/F55</f>
        <v>41.118246110325316</v>
      </c>
      <c r="G67" s="57">
        <f>G65*(1+G66)/G55</f>
        <v>41.042959373730874</v>
      </c>
      <c r="H67" s="57">
        <f>H65*(1+H66)/H55</f>
        <v>40.968418050370019</v>
      </c>
      <c r="I67" s="57">
        <f>I65*(1+I66)/I55</f>
        <v>40.894614759913743</v>
      </c>
      <c r="J67" s="57">
        <f t="shared" ref="J67:P67" si="59">J65*(1+J66)/J55</f>
        <v>40.821542195105536</v>
      </c>
      <c r="K67" s="57">
        <f t="shared" si="59"/>
        <v>40.749193121038019</v>
      </c>
      <c r="L67" s="57">
        <f t="shared" si="59"/>
        <v>40.677560374436503</v>
      </c>
      <c r="M67" s="57">
        <f t="shared" si="59"/>
        <v>40.606636862949877</v>
      </c>
      <c r="N67" s="57">
        <f t="shared" si="59"/>
        <v>40.536415564448248</v>
      </c>
      <c r="O67" s="57">
        <f t="shared" si="59"/>
        <v>40.466889526327826</v>
      </c>
      <c r="P67" s="57">
        <f t="shared" si="59"/>
        <v>40.398051864822456</v>
      </c>
    </row>
    <row r="68" spans="2:16" ht="16" thickTop="1" x14ac:dyDescent="0.2"/>
    <row r="69" spans="2:16" ht="30" thickBot="1" x14ac:dyDescent="0.4">
      <c r="B69" s="45" t="s">
        <v>13</v>
      </c>
      <c r="C69" s="45"/>
      <c r="D69" s="45"/>
      <c r="E69" s="45"/>
      <c r="F69" s="45"/>
      <c r="G69" s="45"/>
      <c r="H69" s="45"/>
      <c r="I69" s="45"/>
    </row>
    <row r="70" spans="2:16" ht="16" thickTop="1" x14ac:dyDescent="0.2"/>
    <row r="71" spans="2:16" x14ac:dyDescent="0.2">
      <c r="B71" s="73" t="s">
        <v>68</v>
      </c>
      <c r="C71" s="38" t="s">
        <v>25</v>
      </c>
      <c r="D71" s="22" t="str">
        <f>E54</f>
        <v>الشهر 1</v>
      </c>
      <c r="E71" s="22" t="str">
        <f t="shared" ref="E71:H71" si="60">F54</f>
        <v>الشهر 2</v>
      </c>
      <c r="F71" s="22" t="str">
        <f t="shared" si="60"/>
        <v>الشهر 3</v>
      </c>
      <c r="G71" s="22" t="str">
        <f t="shared" si="60"/>
        <v>الشهر 4</v>
      </c>
      <c r="H71" s="22" t="str">
        <f t="shared" si="60"/>
        <v>الشهر 5</v>
      </c>
      <c r="I71" s="22" t="str">
        <f t="shared" ref="I71:O71" si="61">J54</f>
        <v>الشهر 6</v>
      </c>
      <c r="J71" s="22" t="str">
        <f t="shared" si="61"/>
        <v>الشهر 7</v>
      </c>
      <c r="K71" s="22" t="str">
        <f t="shared" si="61"/>
        <v>الشهر 8</v>
      </c>
      <c r="L71" s="22" t="str">
        <f t="shared" si="61"/>
        <v>الشهر 9</v>
      </c>
      <c r="M71" s="22" t="str">
        <f t="shared" si="61"/>
        <v>الشهر 10</v>
      </c>
      <c r="N71" s="22" t="str">
        <f t="shared" si="61"/>
        <v>الشهر 11</v>
      </c>
      <c r="O71" s="22" t="str">
        <f t="shared" si="61"/>
        <v>الشهر 12</v>
      </c>
    </row>
    <row r="72" spans="2:16" x14ac:dyDescent="0.2">
      <c r="B72" s="74"/>
      <c r="C72" s="39"/>
      <c r="D72" s="2">
        <f>E59-E64</f>
        <v>137.31428571428569</v>
      </c>
      <c r="E72" s="2">
        <f t="shared" ref="E72:H72" si="62">F59-F64</f>
        <v>138.43142857142857</v>
      </c>
      <c r="F72" s="2">
        <f t="shared" si="62"/>
        <v>139.55974285714285</v>
      </c>
      <c r="G72" s="2">
        <f t="shared" si="62"/>
        <v>140.69934028571424</v>
      </c>
      <c r="H72" s="2">
        <f t="shared" si="62"/>
        <v>141.85033368857137</v>
      </c>
      <c r="I72" s="2">
        <f t="shared" ref="I72:O72" si="63">J59-J64</f>
        <v>143.01283702545697</v>
      </c>
      <c r="J72" s="2">
        <f t="shared" si="63"/>
        <v>144.1869653957117</v>
      </c>
      <c r="K72" s="2">
        <f t="shared" si="63"/>
        <v>145.37283504966865</v>
      </c>
      <c r="L72" s="2">
        <f t="shared" si="63"/>
        <v>146.5705634001655</v>
      </c>
      <c r="M72" s="2">
        <f t="shared" si="63"/>
        <v>147.78026903416719</v>
      </c>
      <c r="N72" s="2">
        <f t="shared" si="63"/>
        <v>149.00207172450882</v>
      </c>
      <c r="O72" s="2">
        <f t="shared" si="63"/>
        <v>150.23609244175395</v>
      </c>
    </row>
    <row r="73" spans="2:16" x14ac:dyDescent="0.2">
      <c r="B73" s="74"/>
      <c r="C73" s="3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2:16" ht="16" thickBot="1" x14ac:dyDescent="0.25">
      <c r="B74" s="74"/>
      <c r="C74" s="40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2:16" ht="17" thickTop="1" thickBot="1" x14ac:dyDescent="0.25">
      <c r="B75" s="75"/>
      <c r="C75" s="36">
        <f>-D27</f>
        <v>-1166</v>
      </c>
      <c r="D75" s="16">
        <f>D72+D73+D812</f>
        <v>137.31428571428569</v>
      </c>
      <c r="E75" s="16">
        <f>E72+E73-E74</f>
        <v>138.43142857142857</v>
      </c>
      <c r="F75" s="16">
        <f t="shared" ref="F75:H75" si="64">F72+F73-F74</f>
        <v>139.55974285714285</v>
      </c>
      <c r="G75" s="16">
        <f t="shared" si="64"/>
        <v>140.69934028571424</v>
      </c>
      <c r="H75" s="16">
        <f t="shared" si="64"/>
        <v>141.85033368857137</v>
      </c>
      <c r="I75" s="16">
        <f t="shared" ref="I75:O75" si="65">I72+I73-I74</f>
        <v>143.01283702545697</v>
      </c>
      <c r="J75" s="16">
        <f t="shared" si="65"/>
        <v>144.1869653957117</v>
      </c>
      <c r="K75" s="16">
        <f t="shared" si="65"/>
        <v>145.37283504966865</v>
      </c>
      <c r="L75" s="16">
        <f t="shared" si="65"/>
        <v>146.5705634001655</v>
      </c>
      <c r="M75" s="16">
        <f t="shared" si="65"/>
        <v>147.78026903416719</v>
      </c>
      <c r="N75" s="16">
        <f t="shared" si="65"/>
        <v>149.00207172450882</v>
      </c>
      <c r="O75" s="16">
        <f t="shared" si="65"/>
        <v>150.23609244175395</v>
      </c>
    </row>
    <row r="76" spans="2:16" ht="16" thickTop="1" x14ac:dyDescent="0.2"/>
    <row r="78" spans="2:16" ht="30" thickBot="1" x14ac:dyDescent="0.4">
      <c r="B78" s="83" t="s">
        <v>14</v>
      </c>
      <c r="C78" s="83"/>
      <c r="D78" s="83"/>
      <c r="E78" s="83"/>
      <c r="F78" s="83"/>
      <c r="G78" s="83"/>
    </row>
    <row r="79" spans="2:16" ht="16" thickTop="1" x14ac:dyDescent="0.2">
      <c r="B79" t="s">
        <v>0</v>
      </c>
    </row>
    <row r="80" spans="2:16" ht="30" customHeight="1" x14ac:dyDescent="0.25">
      <c r="B80" s="24" t="s">
        <v>9</v>
      </c>
      <c r="C80" s="24" t="str">
        <f>D71</f>
        <v>الشهر 1</v>
      </c>
      <c r="D80" s="24" t="str">
        <f t="shared" ref="D80:G80" si="66">E71</f>
        <v>الشهر 2</v>
      </c>
      <c r="E80" s="24" t="str">
        <f t="shared" si="66"/>
        <v>الشهر 3</v>
      </c>
      <c r="F80" s="24" t="str">
        <f t="shared" si="66"/>
        <v>الشهر 4</v>
      </c>
      <c r="G80" s="24" t="str">
        <f t="shared" si="66"/>
        <v>الشهر 5</v>
      </c>
      <c r="H80" s="24" t="str">
        <f t="shared" ref="H80:N80" si="67">I71</f>
        <v>الشهر 6</v>
      </c>
      <c r="I80" s="24" t="str">
        <f t="shared" si="67"/>
        <v>الشهر 7</v>
      </c>
      <c r="J80" s="24" t="str">
        <f t="shared" si="67"/>
        <v>الشهر 8</v>
      </c>
      <c r="K80" s="24" t="str">
        <f t="shared" si="67"/>
        <v>الشهر 9</v>
      </c>
      <c r="L80" s="24" t="str">
        <f t="shared" si="67"/>
        <v>الشهر 10</v>
      </c>
      <c r="M80" s="24" t="str">
        <f t="shared" si="67"/>
        <v>الشهر 11</v>
      </c>
      <c r="N80" s="24" t="str">
        <f t="shared" si="67"/>
        <v>الشهر 12</v>
      </c>
    </row>
    <row r="81" spans="2:15" ht="16" thickBot="1" x14ac:dyDescent="0.25">
      <c r="B81" s="17" t="s">
        <v>15</v>
      </c>
      <c r="C81" s="23">
        <f>E57</f>
        <v>823.88571428571424</v>
      </c>
      <c r="D81" s="23">
        <f t="shared" ref="D81:G81" si="68">F57</f>
        <v>830.5885714285713</v>
      </c>
      <c r="E81" s="23">
        <f t="shared" si="68"/>
        <v>837.35845714285733</v>
      </c>
      <c r="F81" s="23">
        <f t="shared" si="68"/>
        <v>844.19604171428568</v>
      </c>
      <c r="G81" s="23">
        <f t="shared" si="68"/>
        <v>851.10200213142855</v>
      </c>
      <c r="H81" s="23">
        <f t="shared" ref="H81" si="69">J57</f>
        <v>858.07702215274264</v>
      </c>
      <c r="I81" s="23">
        <f t="shared" ref="I81" si="70">K57</f>
        <v>865.12179237427029</v>
      </c>
      <c r="J81" s="23">
        <f t="shared" ref="J81" si="71">L57</f>
        <v>872.23701029801282</v>
      </c>
      <c r="K81" s="23">
        <f t="shared" ref="K81" si="72">M57</f>
        <v>879.42338040099332</v>
      </c>
      <c r="L81" s="23">
        <f t="shared" ref="L81" si="73">N57</f>
        <v>886.68161420500314</v>
      </c>
      <c r="M81" s="23">
        <f t="shared" ref="M81" si="74">O57</f>
        <v>894.01243034705317</v>
      </c>
      <c r="N81" s="23">
        <f t="shared" ref="N81" si="75">P57</f>
        <v>901.41655465052372</v>
      </c>
    </row>
    <row r="82" spans="2:15" ht="3.75" customHeight="1" thickTop="1" x14ac:dyDescent="0.2"/>
    <row r="83" spans="2:15" ht="16" thickBot="1" x14ac:dyDescent="0.25">
      <c r="B83" s="18" t="s">
        <v>16</v>
      </c>
      <c r="C83" s="20">
        <f>F50</f>
        <v>558.57142857142856</v>
      </c>
      <c r="D83" s="20">
        <f t="shared" ref="D83:G83" si="76">G50</f>
        <v>564.15714285714273</v>
      </c>
      <c r="E83" s="20">
        <f t="shared" si="76"/>
        <v>569.79871428571448</v>
      </c>
      <c r="F83" s="20">
        <f t="shared" si="76"/>
        <v>575.49670142857144</v>
      </c>
      <c r="G83" s="20">
        <f t="shared" si="76"/>
        <v>581.25166844285718</v>
      </c>
      <c r="H83" s="20">
        <f t="shared" ref="H83" si="77">K50</f>
        <v>587.06418512728567</v>
      </c>
      <c r="I83" s="20">
        <f t="shared" ref="I83" si="78">L50</f>
        <v>592.93482697855859</v>
      </c>
      <c r="J83" s="20">
        <f t="shared" ref="J83" si="79">M50</f>
        <v>598.86417524834417</v>
      </c>
      <c r="K83" s="20">
        <f t="shared" ref="K83" si="80">N50</f>
        <v>604.85281700082783</v>
      </c>
      <c r="L83" s="20">
        <f t="shared" ref="L83" si="81">O50</f>
        <v>610.90134517083595</v>
      </c>
      <c r="M83" s="20">
        <f t="shared" ref="M83" si="82">P50</f>
        <v>617.01035862254435</v>
      </c>
      <c r="N83" s="20">
        <f t="shared" ref="N83" si="83">Q50</f>
        <v>623.18046220876977</v>
      </c>
    </row>
    <row r="84" spans="2:15" ht="4.5" customHeight="1" thickTop="1" x14ac:dyDescent="0.2"/>
    <row r="85" spans="2:15" ht="16" thickBot="1" x14ac:dyDescent="0.25">
      <c r="B85" s="19" t="s">
        <v>17</v>
      </c>
      <c r="C85" s="21">
        <f>F25</f>
        <v>128</v>
      </c>
      <c r="D85" s="21">
        <f>C85</f>
        <v>128</v>
      </c>
      <c r="E85" s="21">
        <f t="shared" ref="E85:G85" si="84">D85</f>
        <v>128</v>
      </c>
      <c r="F85" s="21">
        <f t="shared" si="84"/>
        <v>128</v>
      </c>
      <c r="G85" s="21">
        <f t="shared" si="84"/>
        <v>128</v>
      </c>
      <c r="H85" s="21">
        <f t="shared" ref="H85" si="85">G85</f>
        <v>128</v>
      </c>
      <c r="I85" s="21">
        <f t="shared" ref="I85" si="86">H85</f>
        <v>128</v>
      </c>
      <c r="J85" s="21">
        <f t="shared" ref="J85" si="87">I85</f>
        <v>128</v>
      </c>
      <c r="K85" s="21">
        <f t="shared" ref="K85" si="88">J85</f>
        <v>128</v>
      </c>
      <c r="L85" s="21">
        <f t="shared" ref="L85" si="89">K85</f>
        <v>128</v>
      </c>
      <c r="M85" s="21">
        <f t="shared" ref="M85" si="90">L85</f>
        <v>128</v>
      </c>
      <c r="N85" s="21">
        <f t="shared" ref="N85" si="91">M85</f>
        <v>128</v>
      </c>
    </row>
    <row r="86" spans="2:15" ht="6" customHeight="1" thickTop="1" x14ac:dyDescent="0.2"/>
    <row r="87" spans="2:15" ht="21" customHeight="1" thickBot="1" x14ac:dyDescent="0.3">
      <c r="B87" s="66" t="s">
        <v>18</v>
      </c>
      <c r="C87" s="67">
        <f>C81-C83-C85</f>
        <v>137.31428571428569</v>
      </c>
      <c r="D87" s="67">
        <f t="shared" ref="D87:G87" si="92">D81-D83-D85</f>
        <v>138.43142857142857</v>
      </c>
      <c r="E87" s="67">
        <f t="shared" si="92"/>
        <v>139.55974285714285</v>
      </c>
      <c r="F87" s="67">
        <f t="shared" si="92"/>
        <v>140.69934028571424</v>
      </c>
      <c r="G87" s="67">
        <f t="shared" si="92"/>
        <v>141.85033368857137</v>
      </c>
      <c r="H87" s="67">
        <f t="shared" ref="H87:N87" si="93">H81-H83-H85</f>
        <v>143.01283702545697</v>
      </c>
      <c r="I87" s="67">
        <f t="shared" si="93"/>
        <v>144.1869653957117</v>
      </c>
      <c r="J87" s="67">
        <f t="shared" si="93"/>
        <v>145.37283504966865</v>
      </c>
      <c r="K87" s="67">
        <f t="shared" si="93"/>
        <v>146.5705634001655</v>
      </c>
      <c r="L87" s="67">
        <f t="shared" si="93"/>
        <v>147.78026903416719</v>
      </c>
      <c r="M87" s="67">
        <f t="shared" si="93"/>
        <v>149.00207172450882</v>
      </c>
      <c r="N87" s="67">
        <f t="shared" si="93"/>
        <v>150.23609244175395</v>
      </c>
    </row>
    <row r="88" spans="2:15" ht="16" thickTop="1" x14ac:dyDescent="0.2"/>
    <row r="90" spans="2:15" ht="30" thickBot="1" x14ac:dyDescent="0.4">
      <c r="B90" s="83" t="s">
        <v>19</v>
      </c>
      <c r="C90" s="83"/>
      <c r="D90" s="83"/>
      <c r="E90" s="83"/>
      <c r="F90" s="83"/>
      <c r="G90" s="83"/>
    </row>
    <row r="91" spans="2:15" ht="16" thickTop="1" x14ac:dyDescent="0.2"/>
    <row r="92" spans="2:15" ht="20" thickBot="1" x14ac:dyDescent="0.3">
      <c r="B92" s="28" t="s">
        <v>21</v>
      </c>
      <c r="C92" s="28" t="s">
        <v>81</v>
      </c>
      <c r="D92" s="28" t="str">
        <f>C80</f>
        <v>الشهر 1</v>
      </c>
      <c r="E92" s="28" t="str">
        <f t="shared" ref="E92:H92" si="94">D80</f>
        <v>الشهر 2</v>
      </c>
      <c r="F92" s="28" t="str">
        <f t="shared" si="94"/>
        <v>الشهر 3</v>
      </c>
      <c r="G92" s="28" t="str">
        <f t="shared" si="94"/>
        <v>الشهر 4</v>
      </c>
      <c r="H92" s="28" t="str">
        <f t="shared" si="94"/>
        <v>الشهر 5</v>
      </c>
      <c r="I92" s="28" t="str">
        <f t="shared" ref="I92:O92" si="95">H80</f>
        <v>الشهر 6</v>
      </c>
      <c r="J92" s="28" t="str">
        <f t="shared" si="95"/>
        <v>الشهر 7</v>
      </c>
      <c r="K92" s="28" t="str">
        <f t="shared" si="95"/>
        <v>الشهر 8</v>
      </c>
      <c r="L92" s="28" t="str">
        <f t="shared" si="95"/>
        <v>الشهر 9</v>
      </c>
      <c r="M92" s="28" t="str">
        <f t="shared" si="95"/>
        <v>الشهر 10</v>
      </c>
      <c r="N92" s="28" t="str">
        <f t="shared" si="95"/>
        <v>الشهر 11</v>
      </c>
      <c r="O92" s="28" t="str">
        <f t="shared" si="95"/>
        <v>الشهر 12</v>
      </c>
    </row>
    <row r="93" spans="2:15" ht="20" thickTop="1" x14ac:dyDescent="0.25">
      <c r="B93" s="27" t="s">
        <v>20</v>
      </c>
      <c r="C93" s="10"/>
      <c r="D93" s="34">
        <f>C87/$D$27</f>
        <v>0.1177652536143102</v>
      </c>
      <c r="E93" s="29">
        <f>D87/$D$27</f>
        <v>0.11872335211957853</v>
      </c>
      <c r="F93" s="29">
        <f>E87/$D$27</f>
        <v>0.11969103160989952</v>
      </c>
      <c r="G93" s="29">
        <f>F87/$D$27</f>
        <v>0.12066838789512371</v>
      </c>
      <c r="H93" s="29">
        <f>G87/$D$27</f>
        <v>0.12165551774320014</v>
      </c>
      <c r="I93" s="29">
        <f t="shared" ref="I93:O93" si="96">H87/$D$27</f>
        <v>0.12265251888975727</v>
      </c>
      <c r="J93" s="29">
        <f t="shared" si="96"/>
        <v>0.12365949004778018</v>
      </c>
      <c r="K93" s="29">
        <f t="shared" si="96"/>
        <v>0.12467653091738307</v>
      </c>
      <c r="L93" s="29">
        <f t="shared" si="96"/>
        <v>0.12570374219568226</v>
      </c>
      <c r="M93" s="29">
        <f t="shared" si="96"/>
        <v>0.12674122558676432</v>
      </c>
      <c r="N93" s="29">
        <f t="shared" si="96"/>
        <v>0.12778908381175713</v>
      </c>
      <c r="O93" s="29">
        <f t="shared" si="96"/>
        <v>0.12884742061899995</v>
      </c>
    </row>
    <row r="94" spans="2:15" ht="19" x14ac:dyDescent="0.25">
      <c r="B94" s="26" t="s">
        <v>22</v>
      </c>
      <c r="C94" s="11">
        <f>-D27</f>
        <v>-1166</v>
      </c>
      <c r="D94" s="35" t="s">
        <v>24</v>
      </c>
      <c r="E94" s="37">
        <v>0.06</v>
      </c>
      <c r="F94" s="26" t="s">
        <v>22</v>
      </c>
      <c r="G94" s="80">
        <f>NPV(E94,C75:O75)</f>
        <v>29.922324963746981</v>
      </c>
      <c r="H94" s="81"/>
    </row>
    <row r="95" spans="2:15" ht="19" x14ac:dyDescent="0.25">
      <c r="B95" s="26" t="s">
        <v>23</v>
      </c>
      <c r="C95" s="71">
        <f>IRR(C75:O75)</f>
        <v>6.4849388252981921E-2</v>
      </c>
    </row>
    <row r="96" spans="2:15" ht="19" x14ac:dyDescent="0.25">
      <c r="B96" s="25"/>
      <c r="C96" s="25"/>
      <c r="D96" s="25"/>
      <c r="E96" s="25"/>
      <c r="F96" s="25"/>
      <c r="G96" s="25"/>
    </row>
    <row r="97" spans="2:7" ht="19" x14ac:dyDescent="0.25">
      <c r="B97" s="25"/>
      <c r="C97" s="25"/>
      <c r="D97" s="25"/>
      <c r="E97" s="25"/>
      <c r="F97" s="25"/>
      <c r="G97" s="25"/>
    </row>
    <row r="98" spans="2:7" ht="19" x14ac:dyDescent="0.25">
      <c r="B98" s="25"/>
      <c r="C98" s="25"/>
      <c r="D98" s="25"/>
      <c r="E98" s="25"/>
      <c r="F98" s="25"/>
      <c r="G98" s="25"/>
    </row>
  </sheetData>
  <mergeCells count="32">
    <mergeCell ref="C59:D59"/>
    <mergeCell ref="C57:D57"/>
    <mergeCell ref="D3:G10"/>
    <mergeCell ref="G25:J25"/>
    <mergeCell ref="B12:J12"/>
    <mergeCell ref="G14:J14"/>
    <mergeCell ref="G22:J22"/>
    <mergeCell ref="G23:J23"/>
    <mergeCell ref="G24:J24"/>
    <mergeCell ref="B29:C29"/>
    <mergeCell ref="G94:H94"/>
    <mergeCell ref="G15:J15"/>
    <mergeCell ref="G16:J16"/>
    <mergeCell ref="G17:J17"/>
    <mergeCell ref="G18:J18"/>
    <mergeCell ref="G19:J19"/>
    <mergeCell ref="G20:J20"/>
    <mergeCell ref="B52:I52"/>
    <mergeCell ref="F29:Q29"/>
    <mergeCell ref="B90:G90"/>
    <mergeCell ref="B78:G78"/>
    <mergeCell ref="B50:C50"/>
    <mergeCell ref="C54:D54"/>
    <mergeCell ref="C55:D55"/>
    <mergeCell ref="C56:D56"/>
    <mergeCell ref="C58:D58"/>
    <mergeCell ref="B67:D67"/>
    <mergeCell ref="B71:B75"/>
    <mergeCell ref="B63:D63"/>
    <mergeCell ref="B64:D64"/>
    <mergeCell ref="B65:D65"/>
    <mergeCell ref="B66:D66"/>
  </mergeCells>
  <dataValidations count="1">
    <dataValidation type="decimal" allowBlank="1" showInputMessage="1" showErrorMessage="1" sqref="B25:E25 D26:D27 C56:D56 E55:P59 E63:P65 E67:P67 B81:N87 B92:O95 F32:Q50 D50 F15:F24" xr:uid="{00000000-0002-0000-0000-000000000000}">
      <formula1>1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الجدوى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Ghassan Daas</dc:creator>
  <cp:lastModifiedBy>Microsoft Office User</cp:lastModifiedBy>
  <cp:lastPrinted>2022-11-07T07:48:30Z</cp:lastPrinted>
  <dcterms:created xsi:type="dcterms:W3CDTF">2022-09-27T08:19:53Z</dcterms:created>
  <dcterms:modified xsi:type="dcterms:W3CDTF">2023-11-16T11:27:04Z</dcterms:modified>
</cp:coreProperties>
</file>